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djalila.benbouchta\OneDrive - Politecnico di Torino (1)\Desktop\Documents\Academic\Ph.D. Phase III\6. Paper Publications\Heliyon\Submission\Revision 2\"/>
    </mc:Choice>
  </mc:AlternateContent>
  <xr:revisionPtr revIDLastSave="0" documentId="13_ncr:1_{B1A94133-55BE-44AF-9481-EAB444A6B404}" xr6:coauthVersionLast="47" xr6:coauthVersionMax="47" xr10:uidLastSave="{00000000-0000-0000-0000-000000000000}"/>
  <bookViews>
    <workbookView xWindow="-110" yWindow="-110" windowWidth="19420" windowHeight="11020" xr2:uid="{00000000-000D-0000-FFFF-FFFF00000000}"/>
  </bookViews>
  <sheets>
    <sheet name="Raw Data cleaned" sheetId="3" r:id="rId1"/>
    <sheet name="Evaluation" sheetId="2" r:id="rId2"/>
  </sheets>
  <definedNames>
    <definedName name="_xlnm._FilterDatabase" localSheetId="0" hidden="1">'Raw Data cleaned'!$A$1:$R$103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O20" i="2" l="1"/>
  <c r="M104" i="3"/>
  <c r="R102" i="3"/>
  <c r="M102" i="3"/>
  <c r="M100" i="3"/>
  <c r="M99" i="3"/>
  <c r="T98" i="3"/>
  <c r="M98" i="3"/>
  <c r="T97" i="3"/>
  <c r="Q97" i="3"/>
  <c r="M97" i="3"/>
  <c r="T96" i="3"/>
  <c r="M95" i="3"/>
  <c r="T95" i="3" s="1"/>
  <c r="T94" i="3"/>
  <c r="T93" i="3"/>
  <c r="T92" i="3"/>
  <c r="T91" i="3"/>
  <c r="T90" i="3"/>
  <c r="T89" i="3"/>
  <c r="M89" i="3"/>
  <c r="M88" i="3"/>
  <c r="T88" i="3" s="1"/>
  <c r="M87" i="3"/>
  <c r="M85" i="3"/>
  <c r="T84" i="3"/>
  <c r="M84" i="3"/>
  <c r="T83" i="3"/>
  <c r="M82" i="3"/>
  <c r="T80" i="3"/>
  <c r="M79" i="3"/>
  <c r="T79" i="3" s="1"/>
  <c r="T77" i="3"/>
  <c r="T76" i="3"/>
  <c r="R76" i="3"/>
  <c r="M76" i="3"/>
  <c r="T75" i="3"/>
  <c r="T74" i="3"/>
  <c r="M74" i="3"/>
  <c r="R71" i="3"/>
  <c r="T71" i="3" s="1"/>
  <c r="M71" i="3"/>
  <c r="M70" i="3"/>
  <c r="M69" i="3"/>
  <c r="T68" i="3"/>
  <c r="T67" i="3"/>
  <c r="T66" i="3"/>
  <c r="T65" i="3"/>
  <c r="M64" i="3"/>
  <c r="T64" i="3" s="1"/>
  <c r="T63" i="3"/>
  <c r="T60" i="3"/>
  <c r="M60" i="3"/>
  <c r="M59" i="3"/>
  <c r="T59" i="3" s="1"/>
  <c r="M57" i="3"/>
  <c r="T55" i="3"/>
  <c r="T54" i="3"/>
  <c r="T53" i="3"/>
  <c r="M52" i="3"/>
  <c r="M51" i="3"/>
  <c r="T51" i="3" s="1"/>
  <c r="T50" i="3"/>
  <c r="R49" i="3"/>
  <c r="T49" i="3" s="1"/>
  <c r="M49" i="3"/>
  <c r="T48" i="3"/>
  <c r="T47" i="3"/>
  <c r="M47" i="3"/>
  <c r="T46" i="3"/>
  <c r="M45" i="3"/>
  <c r="T45" i="3" s="1"/>
  <c r="M44" i="3"/>
  <c r="T44" i="3" s="1"/>
  <c r="T43" i="3"/>
  <c r="M43" i="3"/>
  <c r="Q42" i="3"/>
  <c r="M42" i="3"/>
  <c r="T42" i="3" s="1"/>
  <c r="Q41" i="3"/>
  <c r="M41" i="3"/>
  <c r="T41" i="3" s="1"/>
  <c r="T40" i="3"/>
  <c r="M40" i="3"/>
  <c r="Q39" i="3"/>
  <c r="M39" i="3"/>
  <c r="T39" i="3" s="1"/>
  <c r="T37" i="3"/>
  <c r="M36" i="3"/>
  <c r="M35" i="3"/>
  <c r="M34" i="3"/>
  <c r="T33" i="3"/>
  <c r="M33" i="3"/>
  <c r="M31" i="3"/>
  <c r="M30" i="3"/>
  <c r="M29" i="3"/>
  <c r="T29" i="3" s="1"/>
  <c r="M28" i="3"/>
  <c r="T27" i="3"/>
  <c r="M27" i="3"/>
  <c r="M26" i="3"/>
  <c r="T26" i="3" s="1"/>
  <c r="T25" i="3"/>
  <c r="M24" i="3"/>
  <c r="T24" i="3" s="1"/>
  <c r="T23" i="3"/>
  <c r="Q23" i="3"/>
  <c r="M23" i="3"/>
  <c r="R22" i="3"/>
  <c r="T22" i="3" s="1"/>
  <c r="M22" i="3"/>
  <c r="M21" i="3"/>
  <c r="T21" i="3" s="1"/>
  <c r="T20" i="3"/>
  <c r="R20" i="3"/>
  <c r="Q20" i="3"/>
  <c r="M20" i="3"/>
  <c r="M19" i="3"/>
  <c r="M18" i="3"/>
  <c r="T18" i="3" s="1"/>
  <c r="R17" i="3"/>
  <c r="T17" i="3" s="1"/>
  <c r="Q17" i="3"/>
  <c r="M17" i="3"/>
  <c r="Q16" i="3"/>
  <c r="M16" i="3"/>
  <c r="T16" i="3" s="1"/>
  <c r="Q15" i="3"/>
  <c r="M15" i="3"/>
  <c r="T15" i="3" s="1"/>
  <c r="Q13" i="3"/>
  <c r="M13" i="3"/>
  <c r="T12" i="3"/>
  <c r="M11" i="3"/>
  <c r="M10" i="3"/>
  <c r="T10" i="3" s="1"/>
  <c r="M9" i="3"/>
  <c r="T9" i="3" s="1"/>
  <c r="T8" i="3"/>
  <c r="T7" i="3"/>
  <c r="T6" i="3"/>
  <c r="M5" i="3"/>
  <c r="T5" i="3" s="1"/>
  <c r="M4" i="3"/>
  <c r="M3" i="3"/>
  <c r="T2" i="3"/>
  <c r="M2" i="3"/>
  <c r="NZ12" i="2" l="1"/>
  <c r="NT12" i="2"/>
  <c r="NT13" i="2" s="1"/>
  <c r="NN12" i="2"/>
  <c r="NK12" i="2"/>
  <c r="NH12" i="2"/>
  <c r="SC12" i="2"/>
  <c r="SD6" i="2" s="1"/>
  <c r="SE7" i="2"/>
  <c r="SE8" i="2"/>
  <c r="SE9" i="2"/>
  <c r="SE10" i="2"/>
  <c r="SE11" i="2"/>
  <c r="SE6" i="2"/>
  <c r="SE5" i="2"/>
  <c r="SD7" i="2" l="1"/>
  <c r="SD8" i="2"/>
  <c r="SD10" i="2"/>
  <c r="SD9" i="2"/>
  <c r="SD11" i="2"/>
  <c r="SD5" i="2"/>
  <c r="PW5" i="2" l="1"/>
  <c r="UE7" i="2" l="1"/>
  <c r="UE8" i="2"/>
  <c r="UE9" i="2"/>
  <c r="UE10" i="2"/>
  <c r="UE11" i="2"/>
  <c r="UE6" i="2"/>
  <c r="UE5" i="2"/>
  <c r="UC12" i="2"/>
  <c r="TW12" i="2"/>
  <c r="SB5" i="2"/>
  <c r="SB6" i="2"/>
  <c r="SB7" i="2"/>
  <c r="SB8" i="2"/>
  <c r="SB9" i="2"/>
  <c r="SB10" i="2"/>
  <c r="SB11" i="2"/>
  <c r="RZ12" i="2"/>
  <c r="PR12" i="2"/>
  <c r="SA5" i="2" l="1"/>
  <c r="TX5" i="2"/>
  <c r="UD5" i="2"/>
  <c r="UD6" i="2"/>
  <c r="UD9" i="2"/>
  <c r="UD10" i="2"/>
  <c r="UD8" i="2"/>
  <c r="UD7" i="2"/>
  <c r="UD11" i="2"/>
  <c r="SA9" i="2"/>
  <c r="SA8" i="2"/>
  <c r="SA11" i="2"/>
  <c r="SA7" i="2"/>
  <c r="SA10" i="2"/>
  <c r="SA6" i="2"/>
  <c r="IK20" i="2" l="1"/>
  <c r="IY20" i="2"/>
  <c r="IN20" i="2"/>
  <c r="TL12" i="2" l="1"/>
  <c r="JT12" i="2" l="1"/>
  <c r="JT29" i="2"/>
  <c r="JU28" i="2" s="1"/>
  <c r="LL24" i="2"/>
  <c r="LL25" i="2"/>
  <c r="LL26" i="2"/>
  <c r="LL27" i="2"/>
  <c r="LL28" i="2"/>
  <c r="LL23" i="2"/>
  <c r="LL22" i="2"/>
  <c r="LI24" i="2"/>
  <c r="LI25" i="2"/>
  <c r="LI26" i="2"/>
  <c r="LI27" i="2"/>
  <c r="LI28" i="2"/>
  <c r="LI23" i="2"/>
  <c r="LI22" i="2"/>
  <c r="LF24" i="2"/>
  <c r="LF25" i="2"/>
  <c r="LF26" i="2"/>
  <c r="LF27" i="2"/>
  <c r="LF28" i="2"/>
  <c r="LF23" i="2"/>
  <c r="LF22" i="2"/>
  <c r="LC24" i="2"/>
  <c r="LC25" i="2"/>
  <c r="LC26" i="2"/>
  <c r="LC27" i="2"/>
  <c r="LC28" i="2"/>
  <c r="LC23" i="2"/>
  <c r="LC22" i="2"/>
  <c r="KZ24" i="2"/>
  <c r="KZ25" i="2"/>
  <c r="KZ26" i="2"/>
  <c r="KZ27" i="2"/>
  <c r="KZ28" i="2"/>
  <c r="KZ23" i="2"/>
  <c r="KZ22" i="2"/>
  <c r="KW24" i="2"/>
  <c r="KW25" i="2"/>
  <c r="KW26" i="2"/>
  <c r="KW27" i="2"/>
  <c r="KW28" i="2"/>
  <c r="KW23" i="2"/>
  <c r="KW22" i="2"/>
  <c r="KT24" i="2"/>
  <c r="KT25" i="2"/>
  <c r="KT26" i="2"/>
  <c r="KT27" i="2"/>
  <c r="KT28" i="2"/>
  <c r="KT23" i="2"/>
  <c r="KT22" i="2"/>
  <c r="KQ24" i="2"/>
  <c r="KQ25" i="2"/>
  <c r="KQ26" i="2"/>
  <c r="KQ27" i="2"/>
  <c r="KQ28" i="2"/>
  <c r="KQ23" i="2"/>
  <c r="KQ22" i="2"/>
  <c r="KN24" i="2"/>
  <c r="KN25" i="2"/>
  <c r="KN26" i="2"/>
  <c r="KN27" i="2"/>
  <c r="KN28" i="2"/>
  <c r="KN23" i="2"/>
  <c r="KN22" i="2"/>
  <c r="KK24" i="2"/>
  <c r="KK25" i="2"/>
  <c r="KK26" i="2"/>
  <c r="KK27" i="2"/>
  <c r="KK28" i="2"/>
  <c r="KK23" i="2"/>
  <c r="KK22" i="2"/>
  <c r="KH24" i="2"/>
  <c r="KH25" i="2"/>
  <c r="KH26" i="2"/>
  <c r="KH27" i="2"/>
  <c r="KH28" i="2"/>
  <c r="KH23" i="2"/>
  <c r="KH22" i="2"/>
  <c r="KE24" i="2"/>
  <c r="KE25" i="2"/>
  <c r="KE26" i="2"/>
  <c r="KE27" i="2"/>
  <c r="KE28" i="2"/>
  <c r="KE23" i="2"/>
  <c r="KE22" i="2"/>
  <c r="KB24" i="2"/>
  <c r="KB25" i="2"/>
  <c r="KB26" i="2"/>
  <c r="KB27" i="2"/>
  <c r="KB28" i="2"/>
  <c r="KB23" i="2"/>
  <c r="KB22" i="2"/>
  <c r="JY24" i="2"/>
  <c r="JY25" i="2"/>
  <c r="JY26" i="2"/>
  <c r="JY27" i="2"/>
  <c r="JY28" i="2"/>
  <c r="JY23" i="2"/>
  <c r="JY22" i="2"/>
  <c r="JV24" i="2"/>
  <c r="JV25" i="2"/>
  <c r="JV26" i="2"/>
  <c r="JV27" i="2"/>
  <c r="JV28" i="2"/>
  <c r="JV23" i="2"/>
  <c r="JV22" i="2"/>
  <c r="JV5" i="2"/>
  <c r="LJ29" i="2"/>
  <c r="LK25" i="2" s="1"/>
  <c r="LG29" i="2"/>
  <c r="LH24" i="2" s="1"/>
  <c r="LD29" i="2"/>
  <c r="LE27" i="2" s="1"/>
  <c r="LA29" i="2"/>
  <c r="LB22" i="2" s="1"/>
  <c r="KX29" i="2"/>
  <c r="KY25" i="2" s="1"/>
  <c r="KU29" i="2"/>
  <c r="KV28" i="2" s="1"/>
  <c r="KR29" i="2"/>
  <c r="KS28" i="2" s="1"/>
  <c r="KO29" i="2"/>
  <c r="KL29" i="2"/>
  <c r="KM25" i="2" s="1"/>
  <c r="KI29" i="2"/>
  <c r="KJ23" i="2" s="1"/>
  <c r="KF29" i="2"/>
  <c r="KG28" i="2" s="1"/>
  <c r="KC29" i="2"/>
  <c r="KD26" i="2" s="1"/>
  <c r="JZ29" i="2"/>
  <c r="JW29" i="2"/>
  <c r="JX28" i="2" s="1"/>
  <c r="LP12" i="2"/>
  <c r="IN12" i="2"/>
  <c r="G12" i="2"/>
  <c r="GK12" i="2"/>
  <c r="GH12" i="2"/>
  <c r="GE12" i="2"/>
  <c r="GB12" i="2"/>
  <c r="J12" i="2"/>
  <c r="TM12" i="2" s="1"/>
  <c r="CP9" i="2"/>
  <c r="AF13" i="2"/>
  <c r="WX12" i="2"/>
  <c r="WZ6" i="2"/>
  <c r="WZ7" i="2"/>
  <c r="WZ8" i="2"/>
  <c r="WZ9" i="2"/>
  <c r="WZ10" i="2"/>
  <c r="WZ11" i="2"/>
  <c r="WZ5" i="2"/>
  <c r="QI6" i="2"/>
  <c r="QI7" i="2"/>
  <c r="QI8" i="2"/>
  <c r="QI9" i="2"/>
  <c r="QI10" i="2"/>
  <c r="QI11" i="2"/>
  <c r="QI5" i="2"/>
  <c r="QG12" i="2"/>
  <c r="PI6" i="2"/>
  <c r="PI7" i="2"/>
  <c r="PI8" i="2"/>
  <c r="PI9" i="2"/>
  <c r="PI10" i="2"/>
  <c r="PI11" i="2"/>
  <c r="PI5" i="2"/>
  <c r="PG12" i="2"/>
  <c r="OW6" i="2"/>
  <c r="OW7" i="2"/>
  <c r="OW8" i="2"/>
  <c r="OW9" i="2"/>
  <c r="OW10" i="2"/>
  <c r="OW11" i="2"/>
  <c r="OW5" i="2"/>
  <c r="OU12" i="2"/>
  <c r="OV6" i="2" s="1"/>
  <c r="JK6" i="2"/>
  <c r="JK7" i="2"/>
  <c r="JK8" i="2"/>
  <c r="JK9" i="2"/>
  <c r="JK10" i="2"/>
  <c r="JK11" i="2"/>
  <c r="JK5" i="2"/>
  <c r="JI12" i="2"/>
  <c r="JJ10" i="2" s="1"/>
  <c r="CE12" i="2"/>
  <c r="C12" i="2"/>
  <c r="YT12" i="2"/>
  <c r="YU8" i="2" s="1"/>
  <c r="YM6" i="2"/>
  <c r="YM7" i="2"/>
  <c r="YM8" i="2"/>
  <c r="YM9" i="2"/>
  <c r="YM10" i="2"/>
  <c r="YM11" i="2"/>
  <c r="YP6" i="2"/>
  <c r="YP7" i="2"/>
  <c r="YP8" i="2"/>
  <c r="YP9" i="2"/>
  <c r="YP10" i="2"/>
  <c r="YP11" i="2"/>
  <c r="YS6" i="2"/>
  <c r="YS7" i="2"/>
  <c r="YS8" i="2"/>
  <c r="YS9" i="2"/>
  <c r="YS10" i="2"/>
  <c r="YS11" i="2"/>
  <c r="YV6" i="2"/>
  <c r="YV7" i="2"/>
  <c r="YV8" i="2"/>
  <c r="YV9" i="2"/>
  <c r="YV10" i="2"/>
  <c r="YV11" i="2"/>
  <c r="YV5" i="2"/>
  <c r="YS5" i="2"/>
  <c r="YP5" i="2"/>
  <c r="YM5" i="2"/>
  <c r="YJ6" i="2"/>
  <c r="YJ7" i="2"/>
  <c r="YJ8" i="2"/>
  <c r="YJ9" i="2"/>
  <c r="YJ10" i="2"/>
  <c r="YJ11" i="2"/>
  <c r="YG6" i="2"/>
  <c r="YG7" i="2"/>
  <c r="YG8" i="2"/>
  <c r="YG9" i="2"/>
  <c r="YG10" i="2"/>
  <c r="YG11" i="2"/>
  <c r="YD6" i="2"/>
  <c r="YD7" i="2"/>
  <c r="YD8" i="2"/>
  <c r="YD9" i="2"/>
  <c r="YD10" i="2"/>
  <c r="YD11" i="2"/>
  <c r="YA6" i="2"/>
  <c r="YA7" i="2"/>
  <c r="YA8" i="2"/>
  <c r="YA9" i="2"/>
  <c r="YA10" i="2"/>
  <c r="YA11" i="2"/>
  <c r="XX6" i="2"/>
  <c r="XX7" i="2"/>
  <c r="XX8" i="2"/>
  <c r="XX9" i="2"/>
  <c r="XX10" i="2"/>
  <c r="XX11" i="2"/>
  <c r="XU6" i="2"/>
  <c r="XU7" i="2"/>
  <c r="XU8" i="2"/>
  <c r="XU9" i="2"/>
  <c r="XU10" i="2"/>
  <c r="XU11" i="2"/>
  <c r="YJ5" i="2"/>
  <c r="YG5" i="2"/>
  <c r="YD5" i="2"/>
  <c r="YA5" i="2"/>
  <c r="XX5" i="2"/>
  <c r="XU5" i="2"/>
  <c r="XR6" i="2"/>
  <c r="XR7" i="2"/>
  <c r="XR8" i="2"/>
  <c r="XR9" i="2"/>
  <c r="XR10" i="2"/>
  <c r="XR11" i="2"/>
  <c r="XR5" i="2"/>
  <c r="YQ12" i="2"/>
  <c r="YN12" i="2"/>
  <c r="YO5" i="2" s="1"/>
  <c r="YK12" i="2"/>
  <c r="YL9" i="2" s="1"/>
  <c r="YH12" i="2"/>
  <c r="YI9" i="2" s="1"/>
  <c r="YE12" i="2"/>
  <c r="YB12" i="2"/>
  <c r="YC8" i="2" s="1"/>
  <c r="XY12" i="2"/>
  <c r="XZ5" i="2" s="1"/>
  <c r="XV12" i="2"/>
  <c r="XS12" i="2"/>
  <c r="XP12" i="2"/>
  <c r="XQ5" i="2" s="1"/>
  <c r="XO6" i="2"/>
  <c r="XO7" i="2"/>
  <c r="XO8" i="2"/>
  <c r="XO9" i="2"/>
  <c r="XO10" i="2"/>
  <c r="XO11" i="2"/>
  <c r="XO5" i="2"/>
  <c r="XL6" i="2"/>
  <c r="XL7" i="2"/>
  <c r="XL8" i="2"/>
  <c r="XL9" i="2"/>
  <c r="XL10" i="2"/>
  <c r="XL11" i="2"/>
  <c r="XL5" i="2"/>
  <c r="XI6" i="2"/>
  <c r="XI7" i="2"/>
  <c r="XI8" i="2"/>
  <c r="XI9" i="2"/>
  <c r="XI10" i="2"/>
  <c r="XI11" i="2"/>
  <c r="XI5" i="2"/>
  <c r="XF6" i="2"/>
  <c r="XF7" i="2"/>
  <c r="XF8" i="2"/>
  <c r="XF9" i="2"/>
  <c r="XF10" i="2"/>
  <c r="XF11" i="2"/>
  <c r="XF5" i="2"/>
  <c r="XC6" i="2"/>
  <c r="XC7" i="2"/>
  <c r="XC8" i="2"/>
  <c r="XC9" i="2"/>
  <c r="XC10" i="2"/>
  <c r="XC11" i="2"/>
  <c r="XC5" i="2"/>
  <c r="WW6" i="2"/>
  <c r="WW7" i="2"/>
  <c r="WW8" i="2"/>
  <c r="WW9" i="2"/>
  <c r="WW10" i="2"/>
  <c r="WW11" i="2"/>
  <c r="WW5" i="2"/>
  <c r="XM12" i="2"/>
  <c r="XN7" i="2" s="1"/>
  <c r="XJ12" i="2"/>
  <c r="XK11" i="2" s="1"/>
  <c r="XG12" i="2"/>
  <c r="XH8" i="2" s="1"/>
  <c r="XD12" i="2"/>
  <c r="XE9" i="2" s="1"/>
  <c r="XA12" i="2"/>
  <c r="WU12" i="2"/>
  <c r="WV6" i="2" s="1"/>
  <c r="WJ12" i="2"/>
  <c r="WK8" i="2" s="1"/>
  <c r="VL12" i="2"/>
  <c r="VM8" i="2" s="1"/>
  <c r="VI12" i="2"/>
  <c r="VJ5" i="2" s="1"/>
  <c r="WD12" i="2"/>
  <c r="WE10" i="2" s="1"/>
  <c r="WC6" i="2"/>
  <c r="WC7" i="2"/>
  <c r="WC8" i="2"/>
  <c r="WC9" i="2"/>
  <c r="WC10" i="2"/>
  <c r="WC11" i="2"/>
  <c r="WC5" i="2"/>
  <c r="WA12" i="2"/>
  <c r="WB8" i="2" s="1"/>
  <c r="WF6" i="2"/>
  <c r="WF7" i="2"/>
  <c r="WF8" i="2"/>
  <c r="WF9" i="2"/>
  <c r="WF10" i="2"/>
  <c r="WF11" i="2"/>
  <c r="WF5" i="2"/>
  <c r="VK6" i="2"/>
  <c r="VK7" i="2"/>
  <c r="VK8" i="2"/>
  <c r="VK9" i="2"/>
  <c r="VK10" i="2"/>
  <c r="VK11" i="2"/>
  <c r="VK5" i="2"/>
  <c r="WR6" i="2"/>
  <c r="WR7" i="2"/>
  <c r="WR8" i="2"/>
  <c r="WR9" i="2"/>
  <c r="WR10" i="2"/>
  <c r="WR11" i="2"/>
  <c r="WR5" i="2"/>
  <c r="WO6" i="2"/>
  <c r="WO7" i="2"/>
  <c r="WO8" i="2"/>
  <c r="WO9" i="2"/>
  <c r="WO10" i="2"/>
  <c r="WO11" i="2"/>
  <c r="WO5" i="2"/>
  <c r="WL6" i="2"/>
  <c r="WL7" i="2"/>
  <c r="WL8" i="2"/>
  <c r="WL9" i="2"/>
  <c r="WL10" i="2"/>
  <c r="WL11" i="2"/>
  <c r="WL5" i="2"/>
  <c r="WI6" i="2"/>
  <c r="WI7" i="2"/>
  <c r="WI8" i="2"/>
  <c r="WI9" i="2"/>
  <c r="WI10" i="2"/>
  <c r="WI11" i="2"/>
  <c r="WI5" i="2"/>
  <c r="WG12" i="2"/>
  <c r="WM12" i="2"/>
  <c r="WN7" i="2" s="1"/>
  <c r="WP12" i="2"/>
  <c r="WQ8" i="2" s="1"/>
  <c r="VZ6" i="2"/>
  <c r="VZ7" i="2"/>
  <c r="VZ8" i="2"/>
  <c r="VZ9" i="2"/>
  <c r="VZ10" i="2"/>
  <c r="VZ11" i="2"/>
  <c r="VZ5" i="2"/>
  <c r="VW6" i="2"/>
  <c r="VW7" i="2"/>
  <c r="VW8" i="2"/>
  <c r="VW9" i="2"/>
  <c r="VW10" i="2"/>
  <c r="VW11" i="2"/>
  <c r="VW5" i="2"/>
  <c r="VT6" i="2"/>
  <c r="VT7" i="2"/>
  <c r="VT8" i="2"/>
  <c r="VT9" i="2"/>
  <c r="VT10" i="2"/>
  <c r="VT11" i="2"/>
  <c r="VT5" i="2"/>
  <c r="VQ6" i="2"/>
  <c r="VQ7" i="2"/>
  <c r="VQ8" i="2"/>
  <c r="VQ9" i="2"/>
  <c r="VQ10" i="2"/>
  <c r="VQ11" i="2"/>
  <c r="VQ5" i="2"/>
  <c r="VN6" i="2"/>
  <c r="VN7" i="2"/>
  <c r="VN8" i="2"/>
  <c r="VN9" i="2"/>
  <c r="VN10" i="2"/>
  <c r="VN11" i="2"/>
  <c r="VN5" i="2"/>
  <c r="VX12" i="2"/>
  <c r="VY11" i="2" s="1"/>
  <c r="VU12" i="2"/>
  <c r="VV11" i="2" s="1"/>
  <c r="VR12" i="2"/>
  <c r="VS9" i="2" s="1"/>
  <c r="VO12" i="2"/>
  <c r="VP10" i="2" s="1"/>
  <c r="KR31" i="2" l="1"/>
  <c r="KS31" i="2" s="1"/>
  <c r="NI12" i="2"/>
  <c r="QH11" i="2"/>
  <c r="QH8" i="2"/>
  <c r="TM13" i="2"/>
  <c r="SC13" i="2"/>
  <c r="SD13" i="2"/>
  <c r="SA13" i="2"/>
  <c r="TX13" i="2"/>
  <c r="UC13" i="2"/>
  <c r="UD13" i="2"/>
  <c r="KS25" i="2"/>
  <c r="RZ13" i="2"/>
  <c r="XY13" i="2"/>
  <c r="JX22" i="2"/>
  <c r="WH12" i="2"/>
  <c r="LQ13" i="2"/>
  <c r="KS23" i="2"/>
  <c r="EC13" i="2"/>
  <c r="GN13" i="2"/>
  <c r="KS24" i="2"/>
  <c r="PJ13" i="2"/>
  <c r="PX13" i="2"/>
  <c r="YK13" i="2"/>
  <c r="DN13" i="2"/>
  <c r="WG13" i="2"/>
  <c r="HQ13" i="2"/>
  <c r="D9" i="2"/>
  <c r="KJ25" i="2"/>
  <c r="G13" i="2"/>
  <c r="IF13" i="2"/>
  <c r="SZ13" i="2"/>
  <c r="J13" i="2"/>
  <c r="KO13" i="2"/>
  <c r="LS13" i="2"/>
  <c r="UX13" i="2"/>
  <c r="CK13" i="2"/>
  <c r="MH13" i="2"/>
  <c r="VR13" i="2"/>
  <c r="AC13" i="2"/>
  <c r="EF13" i="2"/>
  <c r="IK13" i="2"/>
  <c r="MK13" i="2"/>
  <c r="QA13" i="2"/>
  <c r="TI13" i="2"/>
  <c r="WJ13" i="2"/>
  <c r="PH12" i="2"/>
  <c r="KJ26" i="2"/>
  <c r="EI13" i="2"/>
  <c r="IN13" i="2"/>
  <c r="MN13" i="2"/>
  <c r="QD13" i="2"/>
  <c r="TL13" i="2"/>
  <c r="WM13" i="2"/>
  <c r="VJ46" i="2"/>
  <c r="LB23" i="2"/>
  <c r="LH27" i="2"/>
  <c r="BI13" i="2"/>
  <c r="FN13" i="2"/>
  <c r="JO13" i="2"/>
  <c r="NQ13" i="2"/>
  <c r="RB13" i="2"/>
  <c r="UI13" i="2"/>
  <c r="XP13" i="2"/>
  <c r="LE23" i="2"/>
  <c r="CE13" i="2"/>
  <c r="GH13" i="2"/>
  <c r="KI13" i="2"/>
  <c r="OF13" i="2"/>
  <c r="RQ13" i="2"/>
  <c r="UR13" i="2"/>
  <c r="YE13" i="2"/>
  <c r="LH23" i="2"/>
  <c r="KJ22" i="2"/>
  <c r="CH13" i="2"/>
  <c r="GK13" i="2"/>
  <c r="KL13" i="2"/>
  <c r="OI13" i="2"/>
  <c r="RT13" i="2"/>
  <c r="UU13" i="2"/>
  <c r="YH13" i="2"/>
  <c r="AZ13" i="2"/>
  <c r="DE13" i="2"/>
  <c r="FE13" i="2"/>
  <c r="HH13" i="2"/>
  <c r="JF13" i="2"/>
  <c r="LG13" i="2"/>
  <c r="NH13" i="2"/>
  <c r="PA13" i="2"/>
  <c r="QV13" i="2"/>
  <c r="SQ13" i="2"/>
  <c r="TZ13" i="2"/>
  <c r="VI13" i="2"/>
  <c r="XG13" i="2"/>
  <c r="LH22" i="2"/>
  <c r="LB24" i="2"/>
  <c r="LH25" i="2"/>
  <c r="KJ27" i="2"/>
  <c r="LH28" i="2"/>
  <c r="LB26" i="2"/>
  <c r="LE26" i="2"/>
  <c r="KJ24" i="2"/>
  <c r="LB25" i="2"/>
  <c r="LH26" i="2"/>
  <c r="LB28" i="2"/>
  <c r="AI13" i="2"/>
  <c r="CN13" i="2"/>
  <c r="EL13" i="2"/>
  <c r="GQ13" i="2"/>
  <c r="IQ13" i="2"/>
  <c r="KR13" i="2"/>
  <c r="MQ13" i="2"/>
  <c r="OL13" i="2"/>
  <c r="QG13" i="2"/>
  <c r="RW13" i="2"/>
  <c r="TO13" i="2"/>
  <c r="WP13" i="2"/>
  <c r="YN13" i="2"/>
  <c r="LE22" i="2"/>
  <c r="LE25" i="2"/>
  <c r="KD27" i="2"/>
  <c r="LE28" i="2"/>
  <c r="BC13" i="2"/>
  <c r="DH13" i="2"/>
  <c r="FH13" i="2"/>
  <c r="HK13" i="2"/>
  <c r="JI13" i="2"/>
  <c r="LJ13" i="2"/>
  <c r="NK13" i="2"/>
  <c r="PD13" i="2"/>
  <c r="ST13" i="2"/>
  <c r="VL13" i="2"/>
  <c r="XJ13" i="2"/>
  <c r="OV13" i="2"/>
  <c r="LE24" i="2"/>
  <c r="LB27" i="2"/>
  <c r="KD28" i="2"/>
  <c r="BF13" i="2"/>
  <c r="DK13" i="2"/>
  <c r="FK13" i="2"/>
  <c r="HN13" i="2"/>
  <c r="JL13" i="2"/>
  <c r="LP13" i="2"/>
  <c r="NN13" i="2"/>
  <c r="PG13" i="2"/>
  <c r="QY13" i="2"/>
  <c r="SW13" i="2"/>
  <c r="UF13" i="2"/>
  <c r="VO13" i="2"/>
  <c r="XM13" i="2"/>
  <c r="D10" i="2"/>
  <c r="YR5" i="2"/>
  <c r="XT8" i="2"/>
  <c r="VI46" i="2"/>
  <c r="KV24" i="2"/>
  <c r="Z13" i="2"/>
  <c r="AW13" i="2"/>
  <c r="CB13" i="2"/>
  <c r="DB13" i="2"/>
  <c r="DZ13" i="2"/>
  <c r="EZ13" i="2"/>
  <c r="GE13" i="2"/>
  <c r="HE13" i="2"/>
  <c r="IC13" i="2"/>
  <c r="JC13" i="2"/>
  <c r="KF13" i="2"/>
  <c r="LD13" i="2"/>
  <c r="ME13" i="2"/>
  <c r="NC13" i="2"/>
  <c r="OC13" i="2"/>
  <c r="OX13" i="2"/>
  <c r="QS13" i="2"/>
  <c r="RN13" i="2"/>
  <c r="SL13" i="2"/>
  <c r="TF13" i="2"/>
  <c r="TW13" i="2"/>
  <c r="VD13" i="2"/>
  <c r="WD13" i="2"/>
  <c r="XD13" i="2"/>
  <c r="YB13" i="2"/>
  <c r="WK12" i="2"/>
  <c r="VJ45" i="2"/>
  <c r="JX25" i="2"/>
  <c r="JZ31" i="2"/>
  <c r="KA31" i="2" s="1"/>
  <c r="KX31" i="2"/>
  <c r="KY31" i="2" s="1"/>
  <c r="JX26" i="2"/>
  <c r="WN12" i="2"/>
  <c r="VJ44" i="2"/>
  <c r="VJ42" i="2"/>
  <c r="JX24" i="2"/>
  <c r="KA25" i="2"/>
  <c r="KC31" i="2"/>
  <c r="KD31" i="2" s="1"/>
  <c r="LA31" i="2"/>
  <c r="LB31" i="2" s="1"/>
  <c r="JX27" i="2"/>
  <c r="WQ12" i="2"/>
  <c r="VI44" i="2"/>
  <c r="JX23" i="2"/>
  <c r="KF31" i="2"/>
  <c r="KG31" i="2" s="1"/>
  <c r="LD31" i="2"/>
  <c r="LE31" i="2" s="1"/>
  <c r="KI31" i="2"/>
  <c r="KJ31" i="2" s="1"/>
  <c r="LG31" i="2"/>
  <c r="LH31" i="2" s="1"/>
  <c r="KL31" i="2"/>
  <c r="KM31" i="2" s="1"/>
  <c r="LJ31" i="2"/>
  <c r="LK31" i="2" s="1"/>
  <c r="O13" i="2"/>
  <c r="AL13" i="2"/>
  <c r="BL13" i="2"/>
  <c r="CQ13" i="2"/>
  <c r="DQ13" i="2"/>
  <c r="EO13" i="2"/>
  <c r="FQ13" i="2"/>
  <c r="GT13" i="2"/>
  <c r="HT13" i="2"/>
  <c r="IT13" i="2"/>
  <c r="JW13" i="2"/>
  <c r="KU13" i="2"/>
  <c r="LV13" i="2"/>
  <c r="MT13" i="2"/>
  <c r="OO13" i="2"/>
  <c r="PM13" i="2"/>
  <c r="QJ13" i="2"/>
  <c r="RE13" i="2"/>
  <c r="UL13" i="2"/>
  <c r="VA13" i="2"/>
  <c r="VU13" i="2"/>
  <c r="WU13" i="2"/>
  <c r="XS13" i="2"/>
  <c r="YQ13" i="2"/>
  <c r="JJ12" i="2"/>
  <c r="OV12" i="2"/>
  <c r="KS22" i="2"/>
  <c r="KV23" i="2"/>
  <c r="KV25" i="2"/>
  <c r="KJ28" i="2"/>
  <c r="JT13" i="2"/>
  <c r="KO31" i="2"/>
  <c r="KP31" i="2" s="1"/>
  <c r="R13" i="2"/>
  <c r="AO13" i="2"/>
  <c r="BO13" i="2"/>
  <c r="CV13" i="2"/>
  <c r="DT13" i="2"/>
  <c r="ER13" i="2"/>
  <c r="FT13" i="2"/>
  <c r="GY13" i="2"/>
  <c r="HW13" i="2"/>
  <c r="IW13" i="2"/>
  <c r="JZ13" i="2"/>
  <c r="KX13" i="2"/>
  <c r="LY13" i="2"/>
  <c r="MW13" i="2"/>
  <c r="NW13" i="2"/>
  <c r="OR13" i="2"/>
  <c r="PR13" i="2"/>
  <c r="QM13" i="2"/>
  <c r="RH13" i="2"/>
  <c r="SF13" i="2"/>
  <c r="TC13" i="2"/>
  <c r="UO13" i="2"/>
  <c r="VX13" i="2"/>
  <c r="WX13" i="2"/>
  <c r="XV13" i="2"/>
  <c r="YT13" i="2"/>
  <c r="VV12" i="2"/>
  <c r="VI42" i="2"/>
  <c r="KV22" i="2"/>
  <c r="KS26" i="2"/>
  <c r="KS27" i="2"/>
  <c r="JT31" i="2"/>
  <c r="JU31" i="2" s="1"/>
  <c r="U13" i="2"/>
  <c r="AT13" i="2"/>
  <c r="BR13" i="2"/>
  <c r="CY13" i="2"/>
  <c r="DW13" i="2"/>
  <c r="EW13" i="2"/>
  <c r="GB13" i="2"/>
  <c r="HB13" i="2"/>
  <c r="HZ13" i="2"/>
  <c r="IZ13" i="2"/>
  <c r="KC13" i="2"/>
  <c r="LA13" i="2"/>
  <c r="MB13" i="2"/>
  <c r="MZ13" i="2"/>
  <c r="NZ13" i="2"/>
  <c r="OU13" i="2"/>
  <c r="PU13" i="2"/>
  <c r="QP13" i="2"/>
  <c r="RK13" i="2"/>
  <c r="SI13" i="2"/>
  <c r="TT13" i="2"/>
  <c r="WA13" i="2"/>
  <c r="XA13" i="2"/>
  <c r="VS12" i="2"/>
  <c r="VI45" i="2"/>
  <c r="KV26" i="2"/>
  <c r="KV27" i="2"/>
  <c r="JW31" i="2"/>
  <c r="JX31" i="2" s="1"/>
  <c r="KU31" i="2"/>
  <c r="KV31" i="2" s="1"/>
  <c r="KD22" i="2"/>
  <c r="KD23" i="2"/>
  <c r="KD24" i="2"/>
  <c r="KD25" i="2"/>
  <c r="KP28" i="2"/>
  <c r="KP24" i="2"/>
  <c r="KP25" i="2"/>
  <c r="KP22" i="2"/>
  <c r="KP26" i="2"/>
  <c r="KP23" i="2"/>
  <c r="KP27" i="2"/>
  <c r="KG22" i="2"/>
  <c r="KG23" i="2"/>
  <c r="KG26" i="2"/>
  <c r="KG24" i="2"/>
  <c r="KG27" i="2"/>
  <c r="KG25" i="2"/>
  <c r="JU25" i="2"/>
  <c r="JU22" i="2"/>
  <c r="JU26" i="2"/>
  <c r="JU23" i="2"/>
  <c r="JU27" i="2"/>
  <c r="JU24" i="2"/>
  <c r="KA24" i="2"/>
  <c r="KM24" i="2"/>
  <c r="KY24" i="2"/>
  <c r="LK24" i="2"/>
  <c r="KA28" i="2"/>
  <c r="KM28" i="2"/>
  <c r="KY28" i="2"/>
  <c r="LK28" i="2"/>
  <c r="KA23" i="2"/>
  <c r="KM23" i="2"/>
  <c r="KY23" i="2"/>
  <c r="LK23" i="2"/>
  <c r="KA27" i="2"/>
  <c r="KM27" i="2"/>
  <c r="KY27" i="2"/>
  <c r="LK27" i="2"/>
  <c r="KA22" i="2"/>
  <c r="KM22" i="2"/>
  <c r="KY22" i="2"/>
  <c r="LK22" i="2"/>
  <c r="KA26" i="2"/>
  <c r="KM26" i="2"/>
  <c r="KY26" i="2"/>
  <c r="LK26" i="2"/>
  <c r="VI43" i="2"/>
  <c r="VM12" i="2"/>
  <c r="VJ43" i="2"/>
  <c r="WE12" i="2"/>
  <c r="VY12" i="2"/>
  <c r="WB12" i="2"/>
  <c r="GC12" i="2"/>
  <c r="VJ12" i="2"/>
  <c r="GI12" i="2"/>
  <c r="IO12" i="2"/>
  <c r="VP12" i="2"/>
  <c r="GC13" i="2"/>
  <c r="GL12" i="2"/>
  <c r="GF12" i="2"/>
  <c r="WY13" i="2"/>
  <c r="WY7" i="2"/>
  <c r="WY8" i="2"/>
  <c r="WY6" i="2"/>
  <c r="WY10" i="2"/>
  <c r="WY11" i="2"/>
  <c r="WY5" i="2"/>
  <c r="WY9" i="2"/>
  <c r="QH6" i="2"/>
  <c r="PH13" i="2"/>
  <c r="QH5" i="2"/>
  <c r="QH9" i="2"/>
  <c r="QH10" i="2"/>
  <c r="QH13" i="2"/>
  <c r="QH7" i="2"/>
  <c r="PH7" i="2"/>
  <c r="PH6" i="2"/>
  <c r="PH8" i="2"/>
  <c r="PH10" i="2"/>
  <c r="PH11" i="2"/>
  <c r="OV9" i="2"/>
  <c r="PH5" i="2"/>
  <c r="PH9" i="2"/>
  <c r="OV5" i="2"/>
  <c r="OV8" i="2"/>
  <c r="OV11" i="2"/>
  <c r="OV7" i="2"/>
  <c r="OV10" i="2"/>
  <c r="XT7" i="2"/>
  <c r="JJ5" i="2"/>
  <c r="JJ13" i="2"/>
  <c r="JJ9" i="2"/>
  <c r="JJ11" i="2"/>
  <c r="JJ7" i="2"/>
  <c r="JJ8" i="2"/>
  <c r="JJ6" i="2"/>
  <c r="XN8" i="2"/>
  <c r="YC5" i="2"/>
  <c r="YR6" i="2"/>
  <c r="YO8" i="2"/>
  <c r="YR9" i="2"/>
  <c r="YR10" i="2"/>
  <c r="VY6" i="2"/>
  <c r="XN10" i="2"/>
  <c r="YR11" i="2"/>
  <c r="VY5" i="2"/>
  <c r="VY7" i="2"/>
  <c r="YU10" i="2"/>
  <c r="YU11" i="2"/>
  <c r="XQ8" i="2"/>
  <c r="XQ9" i="2"/>
  <c r="XQ11" i="2"/>
  <c r="XQ7" i="2"/>
  <c r="YR7" i="2"/>
  <c r="YR8" i="2"/>
  <c r="YO9" i="2"/>
  <c r="XT10" i="2"/>
  <c r="XT5" i="2"/>
  <c r="XT9" i="2"/>
  <c r="XT6" i="2"/>
  <c r="XT11" i="2"/>
  <c r="YI7" i="2"/>
  <c r="XQ6" i="2"/>
  <c r="XQ10" i="2"/>
  <c r="XN5" i="2"/>
  <c r="XN6" i="2"/>
  <c r="YL8" i="2"/>
  <c r="YI10" i="2"/>
  <c r="YI8" i="2"/>
  <c r="YI6" i="2"/>
  <c r="YI5" i="2"/>
  <c r="YI11" i="2"/>
  <c r="XZ6" i="2"/>
  <c r="YF5" i="2"/>
  <c r="YF10" i="2"/>
  <c r="YF7" i="2"/>
  <c r="YU7" i="2"/>
  <c r="YU5" i="2"/>
  <c r="YU9" i="2"/>
  <c r="YU6" i="2"/>
  <c r="YC10" i="2"/>
  <c r="YC7" i="2"/>
  <c r="XW8" i="2"/>
  <c r="YF6" i="2"/>
  <c r="YF11" i="2"/>
  <c r="YC9" i="2"/>
  <c r="XZ7" i="2"/>
  <c r="XZ11" i="2"/>
  <c r="XW10" i="2"/>
  <c r="YF8" i="2"/>
  <c r="YC6" i="2"/>
  <c r="XW9" i="2"/>
  <c r="XZ8" i="2"/>
  <c r="XW6" i="2"/>
  <c r="XW11" i="2"/>
  <c r="YF9" i="2"/>
  <c r="XZ10" i="2"/>
  <c r="YC11" i="2"/>
  <c r="XZ9" i="2"/>
  <c r="XW7" i="2"/>
  <c r="XW5" i="2"/>
  <c r="YL11" i="2"/>
  <c r="YL6" i="2"/>
  <c r="YO7" i="2"/>
  <c r="YL10" i="2"/>
  <c r="YO11" i="2"/>
  <c r="YL7" i="2"/>
  <c r="YL5" i="2"/>
  <c r="YO6" i="2"/>
  <c r="YO10" i="2"/>
  <c r="XN9" i="2"/>
  <c r="XN11" i="2"/>
  <c r="XK8" i="2"/>
  <c r="XK9" i="2"/>
  <c r="XK5" i="2"/>
  <c r="XK10" i="2"/>
  <c r="XK6" i="2"/>
  <c r="XK7" i="2"/>
  <c r="XH10" i="2"/>
  <c r="XH7" i="2"/>
  <c r="XH11" i="2"/>
  <c r="XH6" i="2"/>
  <c r="XH5" i="2"/>
  <c r="XH9" i="2"/>
  <c r="XB7" i="2"/>
  <c r="XB5" i="2"/>
  <c r="XB8" i="2"/>
  <c r="XB11" i="2"/>
  <c r="XB10" i="2"/>
  <c r="XB6" i="2"/>
  <c r="XB9" i="2"/>
  <c r="WV11" i="2"/>
  <c r="WV8" i="2"/>
  <c r="WV5" i="2"/>
  <c r="WV10" i="2"/>
  <c r="WV7" i="2"/>
  <c r="WV9" i="2"/>
  <c r="XE8" i="2"/>
  <c r="XE7" i="2"/>
  <c r="XE11" i="2"/>
  <c r="XE6" i="2"/>
  <c r="XE10" i="2"/>
  <c r="XE5" i="2"/>
  <c r="VY8" i="2"/>
  <c r="VY9" i="2"/>
  <c r="VY10" i="2"/>
  <c r="WB11" i="2"/>
  <c r="WB10" i="2"/>
  <c r="WB9" i="2"/>
  <c r="WB7" i="2"/>
  <c r="WB6" i="2"/>
  <c r="WB5" i="2"/>
  <c r="WE11" i="2"/>
  <c r="WQ5" i="2"/>
  <c r="WQ10" i="2"/>
  <c r="WE5" i="2"/>
  <c r="WE7" i="2"/>
  <c r="WE8" i="2"/>
  <c r="WE9" i="2"/>
  <c r="VP6" i="2"/>
  <c r="WE6" i="2"/>
  <c r="WQ9" i="2"/>
  <c r="WQ6" i="2"/>
  <c r="VJ6" i="2"/>
  <c r="VJ7" i="2"/>
  <c r="VJ8" i="2"/>
  <c r="VJ9" i="2"/>
  <c r="VJ10" i="2"/>
  <c r="VJ11" i="2"/>
  <c r="VM11" i="2"/>
  <c r="WN10" i="2"/>
  <c r="WN6" i="2"/>
  <c r="VM5" i="2"/>
  <c r="WQ11" i="2"/>
  <c r="VP8" i="2"/>
  <c r="VP5" i="2"/>
  <c r="VM9" i="2"/>
  <c r="WN11" i="2"/>
  <c r="WQ7" i="2"/>
  <c r="WK11" i="2"/>
  <c r="WK7" i="2"/>
  <c r="VM6" i="2"/>
  <c r="VM10" i="2"/>
  <c r="WH11" i="2"/>
  <c r="WK10" i="2"/>
  <c r="WN9" i="2"/>
  <c r="WH7" i="2"/>
  <c r="WK6" i="2"/>
  <c r="WN5" i="2"/>
  <c r="WH8" i="2"/>
  <c r="WH10" i="2"/>
  <c r="WK9" i="2"/>
  <c r="WN8" i="2"/>
  <c r="WH6" i="2"/>
  <c r="WK5" i="2"/>
  <c r="WH9" i="2"/>
  <c r="WH5" i="2"/>
  <c r="VV6" i="2"/>
  <c r="VV9" i="2"/>
  <c r="VV5" i="2"/>
  <c r="VV7" i="2"/>
  <c r="VV8" i="2"/>
  <c r="VV10" i="2"/>
  <c r="VS5" i="2"/>
  <c r="VS11" i="2"/>
  <c r="VS6" i="2"/>
  <c r="VS7" i="2"/>
  <c r="VS8" i="2"/>
  <c r="VM7" i="2"/>
  <c r="VP7" i="2"/>
  <c r="VS10" i="2"/>
  <c r="VP11" i="2"/>
  <c r="VP9" i="2"/>
  <c r="BT6" i="2" l="1"/>
  <c r="BT7" i="2"/>
  <c r="BT8" i="2"/>
  <c r="BT9" i="2"/>
  <c r="BT10" i="2"/>
  <c r="BT11" i="2"/>
  <c r="BT5" i="2"/>
  <c r="BQ6" i="2"/>
  <c r="BQ7" i="2"/>
  <c r="BQ8" i="2"/>
  <c r="BQ9" i="2"/>
  <c r="BQ10" i="2"/>
  <c r="BQ11" i="2"/>
  <c r="BQ5" i="2"/>
  <c r="BN6" i="2"/>
  <c r="BN7" i="2"/>
  <c r="BN8" i="2"/>
  <c r="BN9" i="2"/>
  <c r="BN10" i="2"/>
  <c r="BN11" i="2"/>
  <c r="BN5" i="2"/>
  <c r="BK6" i="2"/>
  <c r="BK7" i="2"/>
  <c r="BK8" i="2"/>
  <c r="BK9" i="2"/>
  <c r="BK10" i="2"/>
  <c r="BK11" i="2"/>
  <c r="BK5" i="2"/>
  <c r="BH6" i="2"/>
  <c r="BH7" i="2"/>
  <c r="BH8" i="2"/>
  <c r="BH9" i="2"/>
  <c r="BH10" i="2"/>
  <c r="BH11" i="2"/>
  <c r="BH5" i="2"/>
  <c r="BE6" i="2"/>
  <c r="BE7" i="2"/>
  <c r="BE8" i="2"/>
  <c r="BE9" i="2"/>
  <c r="BE10" i="2"/>
  <c r="BE11" i="2"/>
  <c r="BE5" i="2"/>
  <c r="BB6" i="2"/>
  <c r="BB7" i="2"/>
  <c r="BB8" i="2"/>
  <c r="BB9" i="2"/>
  <c r="BB10" i="2"/>
  <c r="BB11" i="2"/>
  <c r="BB5" i="2"/>
  <c r="AY6" i="2"/>
  <c r="AY7" i="2"/>
  <c r="AY8" i="2"/>
  <c r="AY9" i="2"/>
  <c r="AY10" i="2"/>
  <c r="AY11" i="2"/>
  <c r="AY5" i="2"/>
  <c r="AV6" i="2"/>
  <c r="AV7" i="2"/>
  <c r="AV8" i="2"/>
  <c r="AV9" i="2"/>
  <c r="AV10" i="2"/>
  <c r="AV11" i="2"/>
  <c r="AV5" i="2"/>
  <c r="BR12" i="2"/>
  <c r="BO12" i="2"/>
  <c r="BL12" i="2"/>
  <c r="BI12" i="2"/>
  <c r="BF12" i="2"/>
  <c r="BC12" i="2"/>
  <c r="AZ12" i="2"/>
  <c r="AW12" i="2"/>
  <c r="AT12" i="2"/>
  <c r="AU9" i="2" s="1"/>
  <c r="AQ6" i="2"/>
  <c r="AQ7" i="2"/>
  <c r="AQ8" i="2"/>
  <c r="AQ9" i="2"/>
  <c r="AQ10" i="2"/>
  <c r="AQ11" i="2"/>
  <c r="AQ5" i="2"/>
  <c r="AN6" i="2"/>
  <c r="AN7" i="2"/>
  <c r="AN8" i="2"/>
  <c r="AN9" i="2"/>
  <c r="AN10" i="2"/>
  <c r="AN11" i="2"/>
  <c r="AN5" i="2"/>
  <c r="AK6" i="2"/>
  <c r="AK7" i="2"/>
  <c r="AK8" i="2"/>
  <c r="AK9" i="2"/>
  <c r="AK10" i="2"/>
  <c r="AK11" i="2"/>
  <c r="AK5" i="2"/>
  <c r="AI12" i="2"/>
  <c r="AL12" i="2"/>
  <c r="AO12" i="2"/>
  <c r="AH6" i="2"/>
  <c r="AH7" i="2"/>
  <c r="AH8" i="2"/>
  <c r="AH9" i="2"/>
  <c r="AH10" i="2"/>
  <c r="AH11" i="2"/>
  <c r="AH5" i="2"/>
  <c r="AE6" i="2"/>
  <c r="AE7" i="2"/>
  <c r="AE8" i="2"/>
  <c r="AE9" i="2"/>
  <c r="AE10" i="2"/>
  <c r="AE11" i="2"/>
  <c r="AE5" i="2"/>
  <c r="AC12" i="2"/>
  <c r="AF12" i="2"/>
  <c r="AB6" i="2"/>
  <c r="AB7" i="2"/>
  <c r="AB8" i="2"/>
  <c r="AB9" i="2"/>
  <c r="AB10" i="2"/>
  <c r="AB11" i="2"/>
  <c r="AB5" i="2"/>
  <c r="Z12" i="2"/>
  <c r="TQ6" i="2"/>
  <c r="TQ7" i="2"/>
  <c r="TQ8" i="2"/>
  <c r="TQ9" i="2"/>
  <c r="TQ10" i="2"/>
  <c r="TQ11" i="2"/>
  <c r="TQ5" i="2"/>
  <c r="TN6" i="2"/>
  <c r="TN7" i="2"/>
  <c r="TN8" i="2"/>
  <c r="TN9" i="2"/>
  <c r="TN10" i="2"/>
  <c r="TN11" i="2"/>
  <c r="TN5" i="2"/>
  <c r="TK6" i="2"/>
  <c r="TK7" i="2"/>
  <c r="TK8" i="2"/>
  <c r="TK9" i="2"/>
  <c r="TK10" i="2"/>
  <c r="TK11" i="2"/>
  <c r="TK5" i="2"/>
  <c r="TH7" i="2"/>
  <c r="TH8" i="2"/>
  <c r="TH9" i="2"/>
  <c r="TH10" i="2"/>
  <c r="TH11" i="2"/>
  <c r="TH6" i="2"/>
  <c r="TH5" i="2"/>
  <c r="TE6" i="2"/>
  <c r="TE7" i="2"/>
  <c r="TE8" i="2"/>
  <c r="TE9" i="2"/>
  <c r="TE10" i="2"/>
  <c r="TE11" i="2"/>
  <c r="TE5" i="2"/>
  <c r="TB6" i="2"/>
  <c r="TB7" i="2"/>
  <c r="TB8" i="2"/>
  <c r="TB9" i="2"/>
  <c r="TB10" i="2"/>
  <c r="TB11" i="2"/>
  <c r="TB5" i="2"/>
  <c r="SY6" i="2"/>
  <c r="SY7" i="2"/>
  <c r="SY8" i="2"/>
  <c r="SY9" i="2"/>
  <c r="SY10" i="2"/>
  <c r="SY11" i="2"/>
  <c r="SY5" i="2"/>
  <c r="SV6" i="2"/>
  <c r="SV7" i="2"/>
  <c r="SV8" i="2"/>
  <c r="SV9" i="2"/>
  <c r="SV10" i="2"/>
  <c r="SV11" i="2"/>
  <c r="SV5" i="2"/>
  <c r="SS7" i="2"/>
  <c r="SS8" i="2"/>
  <c r="SS9" i="2"/>
  <c r="SS10" i="2"/>
  <c r="SS11" i="2"/>
  <c r="SS6" i="2"/>
  <c r="SS5" i="2"/>
  <c r="VF6" i="2"/>
  <c r="VF7" i="2"/>
  <c r="VF8" i="2"/>
  <c r="VF9" i="2"/>
  <c r="VF10" i="2"/>
  <c r="VF11" i="2"/>
  <c r="VF5" i="2"/>
  <c r="VC6" i="2"/>
  <c r="VC7" i="2"/>
  <c r="VC8" i="2"/>
  <c r="VC9" i="2"/>
  <c r="VC10" i="2"/>
  <c r="VC11" i="2"/>
  <c r="VC5" i="2"/>
  <c r="UZ6" i="2"/>
  <c r="UZ7" i="2"/>
  <c r="UZ8" i="2"/>
  <c r="UZ9" i="2"/>
  <c r="UZ10" i="2"/>
  <c r="UZ11" i="2"/>
  <c r="UZ5" i="2"/>
  <c r="UW6" i="2"/>
  <c r="UW7" i="2"/>
  <c r="UW8" i="2"/>
  <c r="UW9" i="2"/>
  <c r="UW10" i="2"/>
  <c r="UW11" i="2"/>
  <c r="UW5" i="2"/>
  <c r="UT6" i="2"/>
  <c r="UT7" i="2"/>
  <c r="UT8" i="2"/>
  <c r="UT9" i="2"/>
  <c r="UT10" i="2"/>
  <c r="UT11" i="2"/>
  <c r="UT5" i="2"/>
  <c r="UQ7" i="2"/>
  <c r="UQ8" i="2"/>
  <c r="UQ9" i="2"/>
  <c r="UQ10" i="2"/>
  <c r="UQ11" i="2"/>
  <c r="UQ6" i="2"/>
  <c r="UQ5" i="2"/>
  <c r="UN7" i="2"/>
  <c r="UN8" i="2"/>
  <c r="UN9" i="2"/>
  <c r="UN10" i="2"/>
  <c r="UN11" i="2"/>
  <c r="UN6" i="2"/>
  <c r="UN5" i="2"/>
  <c r="UK7" i="2"/>
  <c r="UK8" i="2"/>
  <c r="UK9" i="2"/>
  <c r="UK10" i="2"/>
  <c r="UK11" i="2"/>
  <c r="UK6" i="2"/>
  <c r="UK5" i="2"/>
  <c r="UH7" i="2"/>
  <c r="UH8" i="2"/>
  <c r="UH9" i="2"/>
  <c r="UH10" i="2"/>
  <c r="UH11" i="2"/>
  <c r="UH6" i="2"/>
  <c r="UH5" i="2"/>
  <c r="UB7" i="2"/>
  <c r="UB8" i="2"/>
  <c r="UB9" i="2"/>
  <c r="UB10" i="2"/>
  <c r="UB11" i="2"/>
  <c r="UB6" i="2"/>
  <c r="UB5" i="2"/>
  <c r="TY7" i="2"/>
  <c r="TY8" i="2"/>
  <c r="TY9" i="2"/>
  <c r="TY10" i="2"/>
  <c r="TY11" i="2"/>
  <c r="TY6" i="2"/>
  <c r="TY5" i="2"/>
  <c r="TV7" i="2"/>
  <c r="TV8" i="2"/>
  <c r="TV9" i="2"/>
  <c r="TV10" i="2"/>
  <c r="TV11" i="2"/>
  <c r="TV6" i="2"/>
  <c r="TV5" i="2"/>
  <c r="TO12" i="2"/>
  <c r="TP13" i="2" s="1"/>
  <c r="TI12" i="2"/>
  <c r="TJ13" i="2" s="1"/>
  <c r="TF12" i="2"/>
  <c r="TG12" i="2" s="1"/>
  <c r="TC12" i="2"/>
  <c r="SZ12" i="2"/>
  <c r="SW12" i="2"/>
  <c r="ST12" i="2"/>
  <c r="SQ12" i="2"/>
  <c r="VD12" i="2"/>
  <c r="VA12" i="2"/>
  <c r="UX12" i="2"/>
  <c r="UU12" i="2"/>
  <c r="UR12" i="2"/>
  <c r="UO12" i="2"/>
  <c r="UL12" i="2"/>
  <c r="UI12" i="2"/>
  <c r="UF12" i="2"/>
  <c r="TZ12" i="2"/>
  <c r="TT12" i="2"/>
  <c r="US13" i="2" l="1"/>
  <c r="SR13" i="2"/>
  <c r="SR12" i="2"/>
  <c r="UA13" i="2"/>
  <c r="UA5" i="2"/>
  <c r="TM6" i="2"/>
  <c r="UM11" i="2"/>
  <c r="TU8" i="2"/>
  <c r="UV10" i="2"/>
  <c r="SU11" i="2"/>
  <c r="SU12" i="2"/>
  <c r="TJ7" i="2"/>
  <c r="TJ12" i="2"/>
  <c r="BD6" i="2"/>
  <c r="UY6" i="2"/>
  <c r="BG6" i="2"/>
  <c r="UJ6" i="2"/>
  <c r="TA9" i="2"/>
  <c r="TA12" i="2"/>
  <c r="TP8" i="2"/>
  <c r="TP12" i="2"/>
  <c r="BJ10" i="2"/>
  <c r="UG11" i="2"/>
  <c r="TD6" i="2"/>
  <c r="TD12" i="2"/>
  <c r="BP9" i="2"/>
  <c r="AA11" i="2"/>
  <c r="AA12" i="2"/>
  <c r="AG8" i="2"/>
  <c r="AG12" i="2"/>
  <c r="AP7" i="2"/>
  <c r="AP12" i="2"/>
  <c r="AU8" i="2"/>
  <c r="VB8" i="2"/>
  <c r="TX10" i="2"/>
  <c r="VE5" i="2"/>
  <c r="AD5" i="2"/>
  <c r="AD12" i="2"/>
  <c r="AM6" i="2"/>
  <c r="AM12" i="2"/>
  <c r="AX11" i="2"/>
  <c r="SX11" i="2"/>
  <c r="SX12" i="2"/>
  <c r="UA10" i="2"/>
  <c r="US11" i="2"/>
  <c r="SR7" i="2"/>
  <c r="AJ5" i="2"/>
  <c r="AJ12" i="2"/>
  <c r="BA11" i="2"/>
  <c r="AX8" i="2"/>
  <c r="BG5" i="2"/>
  <c r="AX10" i="2"/>
  <c r="BM6" i="2"/>
  <c r="BM8" i="2"/>
  <c r="BM9" i="2"/>
  <c r="BM10" i="2"/>
  <c r="BD7" i="2"/>
  <c r="BD8" i="2"/>
  <c r="BM5" i="2"/>
  <c r="BD9" i="2"/>
  <c r="BD10" i="2"/>
  <c r="BD5" i="2"/>
  <c r="BD11" i="2"/>
  <c r="AU10" i="2"/>
  <c r="BS7" i="2"/>
  <c r="BG7" i="2"/>
  <c r="BG8" i="2"/>
  <c r="BG10" i="2"/>
  <c r="BG11" i="2"/>
  <c r="BG9" i="2"/>
  <c r="BJ8" i="2"/>
  <c r="BJ6" i="2"/>
  <c r="BA10" i="2"/>
  <c r="BA8" i="2"/>
  <c r="BS8" i="2"/>
  <c r="BS9" i="2"/>
  <c r="BS5" i="2"/>
  <c r="BS11" i="2"/>
  <c r="BP8" i="2"/>
  <c r="BM7" i="2"/>
  <c r="BM11" i="2"/>
  <c r="BA6" i="2"/>
  <c r="AX6" i="2"/>
  <c r="AU5" i="2"/>
  <c r="AU7" i="2"/>
  <c r="AU6" i="2"/>
  <c r="AU11" i="2"/>
  <c r="BP7" i="2"/>
  <c r="BP11" i="2"/>
  <c r="BP6" i="2"/>
  <c r="BP10" i="2"/>
  <c r="BP5" i="2"/>
  <c r="BS6" i="2"/>
  <c r="BS10" i="2"/>
  <c r="AX5" i="2"/>
  <c r="BJ5" i="2"/>
  <c r="AX7" i="2"/>
  <c r="BJ7" i="2"/>
  <c r="AX9" i="2"/>
  <c r="BJ9" i="2"/>
  <c r="BJ11" i="2"/>
  <c r="BA5" i="2"/>
  <c r="BA7" i="2"/>
  <c r="BA9" i="2"/>
  <c r="AM7" i="2"/>
  <c r="AJ6" i="2"/>
  <c r="AM11" i="2"/>
  <c r="AA5" i="2"/>
  <c r="AJ11" i="2"/>
  <c r="AJ10" i="2"/>
  <c r="AJ7" i="2"/>
  <c r="AP8" i="2"/>
  <c r="AP10" i="2"/>
  <c r="AM9" i="2"/>
  <c r="AJ8" i="2"/>
  <c r="AP6" i="2"/>
  <c r="AM5" i="2"/>
  <c r="AP9" i="2"/>
  <c r="AP5" i="2"/>
  <c r="AM8" i="2"/>
  <c r="AP11" i="2"/>
  <c r="AM10" i="2"/>
  <c r="AJ9" i="2"/>
  <c r="AG6" i="2"/>
  <c r="AD6" i="2"/>
  <c r="AG11" i="2"/>
  <c r="AG9" i="2"/>
  <c r="AG7" i="2"/>
  <c r="AG5" i="2"/>
  <c r="AG10" i="2"/>
  <c r="AD10" i="2"/>
  <c r="AD8" i="2"/>
  <c r="AD11" i="2"/>
  <c r="AD9" i="2"/>
  <c r="AD7" i="2"/>
  <c r="AA8" i="2"/>
  <c r="AA7" i="2"/>
  <c r="AA10" i="2"/>
  <c r="AA6" i="2"/>
  <c r="AA9" i="2"/>
  <c r="VE8" i="2"/>
  <c r="VE6" i="2"/>
  <c r="TJ6" i="2"/>
  <c r="VB6" i="2"/>
  <c r="VE9" i="2"/>
  <c r="VE7" i="2"/>
  <c r="TD8" i="2"/>
  <c r="TD10" i="2"/>
  <c r="VB5" i="2"/>
  <c r="VB9" i="2"/>
  <c r="TA6" i="2"/>
  <c r="TJ5" i="2"/>
  <c r="TJ8" i="2"/>
  <c r="TA10" i="2"/>
  <c r="TA8" i="2"/>
  <c r="SU6" i="2"/>
  <c r="SR10" i="2"/>
  <c r="SR6" i="2"/>
  <c r="TJ11" i="2"/>
  <c r="TJ10" i="2"/>
  <c r="TJ9" i="2"/>
  <c r="TA5" i="2"/>
  <c r="TA11" i="2"/>
  <c r="TA7" i="2"/>
  <c r="TG8" i="2"/>
  <c r="TG7" i="2"/>
  <c r="TG6" i="2"/>
  <c r="TG9" i="2"/>
  <c r="TG10" i="2"/>
  <c r="TG11" i="2"/>
  <c r="TG5" i="2"/>
  <c r="SU8" i="2"/>
  <c r="SR5" i="2"/>
  <c r="SR9" i="2"/>
  <c r="SR8" i="2"/>
  <c r="SR11" i="2"/>
  <c r="SU10" i="2"/>
  <c r="TP10" i="2"/>
  <c r="TP6" i="2"/>
  <c r="TM10" i="2"/>
  <c r="TM8" i="2"/>
  <c r="US5" i="2"/>
  <c r="US7" i="2"/>
  <c r="SX10" i="2"/>
  <c r="UM10" i="2"/>
  <c r="UY9" i="2"/>
  <c r="SX6" i="2"/>
  <c r="US8" i="2"/>
  <c r="US6" i="2"/>
  <c r="US10" i="2"/>
  <c r="SX8" i="2"/>
  <c r="US9" i="2"/>
  <c r="VE10" i="2"/>
  <c r="SU5" i="2"/>
  <c r="TD5" i="2"/>
  <c r="TM5" i="2"/>
  <c r="SU7" i="2"/>
  <c r="TD7" i="2"/>
  <c r="TM7" i="2"/>
  <c r="SU9" i="2"/>
  <c r="TD9" i="2"/>
  <c r="TM9" i="2"/>
  <c r="TD11" i="2"/>
  <c r="TM11" i="2"/>
  <c r="SX5" i="2"/>
  <c r="TP5" i="2"/>
  <c r="SX7" i="2"/>
  <c r="TP7" i="2"/>
  <c r="SX9" i="2"/>
  <c r="TP9" i="2"/>
  <c r="TP11" i="2"/>
  <c r="UJ5" i="2"/>
  <c r="VB11" i="2"/>
  <c r="UG7" i="2"/>
  <c r="UV8" i="2"/>
  <c r="UY11" i="2"/>
  <c r="UY5" i="2"/>
  <c r="VB7" i="2"/>
  <c r="VB10" i="2"/>
  <c r="UY7" i="2"/>
  <c r="UY8" i="2"/>
  <c r="UY10" i="2"/>
  <c r="UV7" i="2"/>
  <c r="UV11" i="2"/>
  <c r="UV5" i="2"/>
  <c r="UV9" i="2"/>
  <c r="UV6" i="2"/>
  <c r="VE11" i="2"/>
  <c r="UJ8" i="2"/>
  <c r="UG6" i="2"/>
  <c r="UJ9" i="2"/>
  <c r="TU10" i="2"/>
  <c r="TU6" i="2"/>
  <c r="UG5" i="2"/>
  <c r="UJ10" i="2"/>
  <c r="UM9" i="2"/>
  <c r="UM8" i="2"/>
  <c r="UM6" i="2"/>
  <c r="UM5" i="2"/>
  <c r="UM7" i="2"/>
  <c r="TX6" i="2"/>
  <c r="UG8" i="2"/>
  <c r="UG9" i="2"/>
  <c r="UG10" i="2"/>
  <c r="UP7" i="2"/>
  <c r="UP8" i="2"/>
  <c r="UP6" i="2"/>
  <c r="TX11" i="2"/>
  <c r="UP9" i="2"/>
  <c r="UJ11" i="2"/>
  <c r="UP5" i="2"/>
  <c r="UJ7" i="2"/>
  <c r="UP11" i="2"/>
  <c r="UP10" i="2"/>
  <c r="UA7" i="2"/>
  <c r="UA6" i="2"/>
  <c r="TX9" i="2"/>
  <c r="UA11" i="2"/>
  <c r="TX7" i="2"/>
  <c r="TX8" i="2"/>
  <c r="UA9" i="2"/>
  <c r="UA8" i="2"/>
  <c r="TU5" i="2"/>
  <c r="TU9" i="2"/>
  <c r="TU7" i="2"/>
  <c r="TU11" i="2"/>
  <c r="SN7" i="2" l="1"/>
  <c r="SN8" i="2"/>
  <c r="SN9" i="2"/>
  <c r="SN10" i="2"/>
  <c r="SN11" i="2"/>
  <c r="SN6" i="2"/>
  <c r="SN5" i="2"/>
  <c r="SK7" i="2"/>
  <c r="SK8" i="2"/>
  <c r="SK9" i="2"/>
  <c r="SK10" i="2"/>
  <c r="SK11" i="2"/>
  <c r="SK6" i="2"/>
  <c r="SK5" i="2"/>
  <c r="SH7" i="2"/>
  <c r="SH8" i="2"/>
  <c r="SH9" i="2"/>
  <c r="SH10" i="2"/>
  <c r="SH11" i="2"/>
  <c r="SH6" i="2"/>
  <c r="SH5" i="2"/>
  <c r="RY7" i="2"/>
  <c r="RY8" i="2"/>
  <c r="RY9" i="2"/>
  <c r="RY10" i="2"/>
  <c r="RY11" i="2"/>
  <c r="RY6" i="2"/>
  <c r="RY5" i="2"/>
  <c r="RV7" i="2"/>
  <c r="RV8" i="2"/>
  <c r="RV9" i="2"/>
  <c r="RV10" i="2"/>
  <c r="RV11" i="2"/>
  <c r="RV6" i="2"/>
  <c r="RV5" i="2"/>
  <c r="RS7" i="2"/>
  <c r="RS8" i="2"/>
  <c r="RS9" i="2"/>
  <c r="RS10" i="2"/>
  <c r="RS11" i="2"/>
  <c r="RS6" i="2"/>
  <c r="RS5" i="2"/>
  <c r="RP7" i="2"/>
  <c r="RP8" i="2"/>
  <c r="RP9" i="2"/>
  <c r="RP10" i="2"/>
  <c r="RP11" i="2"/>
  <c r="RP6" i="2"/>
  <c r="RP5" i="2"/>
  <c r="RM7" i="2"/>
  <c r="RM8" i="2"/>
  <c r="RM9" i="2"/>
  <c r="RM10" i="2"/>
  <c r="RM11" i="2"/>
  <c r="RM6" i="2"/>
  <c r="RM5" i="2"/>
  <c r="RJ7" i="2"/>
  <c r="RJ8" i="2"/>
  <c r="RJ9" i="2"/>
  <c r="RJ10" i="2"/>
  <c r="RJ11" i="2"/>
  <c r="RJ6" i="2"/>
  <c r="RJ5" i="2"/>
  <c r="RG7" i="2"/>
  <c r="RG8" i="2"/>
  <c r="RG9" i="2"/>
  <c r="RG10" i="2"/>
  <c r="RG11" i="2"/>
  <c r="RG6" i="2"/>
  <c r="RG5" i="2"/>
  <c r="RD7" i="2"/>
  <c r="RD8" i="2"/>
  <c r="RD9" i="2"/>
  <c r="RD10" i="2"/>
  <c r="RD11" i="2"/>
  <c r="RD6" i="2"/>
  <c r="RD5" i="2"/>
  <c r="RA7" i="2"/>
  <c r="RA8" i="2"/>
  <c r="RA9" i="2"/>
  <c r="RA10" i="2"/>
  <c r="RA11" i="2"/>
  <c r="RA6" i="2"/>
  <c r="RA5" i="2"/>
  <c r="QX7" i="2"/>
  <c r="QX8" i="2"/>
  <c r="QX9" i="2"/>
  <c r="QX10" i="2"/>
  <c r="QX11" i="2"/>
  <c r="QX6" i="2"/>
  <c r="QX5" i="2"/>
  <c r="QU7" i="2"/>
  <c r="QU8" i="2"/>
  <c r="QU9" i="2"/>
  <c r="QU10" i="2"/>
  <c r="QU11" i="2"/>
  <c r="QU6" i="2"/>
  <c r="QU5" i="2"/>
  <c r="QR7" i="2"/>
  <c r="QR8" i="2"/>
  <c r="QR9" i="2"/>
  <c r="QR10" i="2"/>
  <c r="QR11" i="2"/>
  <c r="QR6" i="2"/>
  <c r="QR5" i="2"/>
  <c r="QO7" i="2"/>
  <c r="QO8" i="2"/>
  <c r="QO9" i="2"/>
  <c r="QO10" i="2"/>
  <c r="QO11" i="2"/>
  <c r="QO6" i="2"/>
  <c r="QO5" i="2"/>
  <c r="QL7" i="2"/>
  <c r="QL8" i="2"/>
  <c r="QL9" i="2"/>
  <c r="QL10" i="2"/>
  <c r="QL11" i="2"/>
  <c r="QL6" i="2"/>
  <c r="QL5" i="2"/>
  <c r="QF7" i="2"/>
  <c r="QF8" i="2"/>
  <c r="QF9" i="2"/>
  <c r="QF10" i="2"/>
  <c r="QF11" i="2"/>
  <c r="QF6" i="2"/>
  <c r="QF5" i="2"/>
  <c r="QC7" i="2"/>
  <c r="QC8" i="2"/>
  <c r="QC9" i="2"/>
  <c r="QC10" i="2"/>
  <c r="QC11" i="2"/>
  <c r="QC6" i="2"/>
  <c r="QC5" i="2"/>
  <c r="PZ7" i="2"/>
  <c r="PZ8" i="2"/>
  <c r="PZ9" i="2"/>
  <c r="PZ10" i="2"/>
  <c r="PZ11" i="2"/>
  <c r="PZ6" i="2"/>
  <c r="PZ5" i="2"/>
  <c r="PW7" i="2"/>
  <c r="PW8" i="2"/>
  <c r="PW9" i="2"/>
  <c r="PW10" i="2"/>
  <c r="PW11" i="2"/>
  <c r="PW6" i="2"/>
  <c r="SL12" i="2"/>
  <c r="PT7" i="2"/>
  <c r="PT8" i="2"/>
  <c r="PT9" i="2"/>
  <c r="PT10" i="2"/>
  <c r="PT11" i="2"/>
  <c r="PT6" i="2"/>
  <c r="PT5" i="2"/>
  <c r="SI12" i="2"/>
  <c r="SF12" i="2"/>
  <c r="RW12" i="2"/>
  <c r="RT12" i="2"/>
  <c r="RQ12" i="2"/>
  <c r="RN12" i="2"/>
  <c r="RK12" i="2"/>
  <c r="RH12" i="2"/>
  <c r="RE12" i="2"/>
  <c r="RB12" i="2"/>
  <c r="QY12" i="2"/>
  <c r="QV12" i="2"/>
  <c r="QS12" i="2"/>
  <c r="QP12" i="2"/>
  <c r="QM12" i="2"/>
  <c r="QJ12" i="2"/>
  <c r="QD12" i="2"/>
  <c r="QA12" i="2"/>
  <c r="QB6" i="2" s="1"/>
  <c r="PX12" i="2"/>
  <c r="PU12" i="2"/>
  <c r="LU7" i="2"/>
  <c r="LU8" i="2"/>
  <c r="LU9" i="2"/>
  <c r="LU10" i="2"/>
  <c r="LU11" i="2"/>
  <c r="LU6" i="2"/>
  <c r="LU5" i="2"/>
  <c r="LS12" i="2"/>
  <c r="PO7" i="2"/>
  <c r="PO8" i="2"/>
  <c r="PO9" i="2"/>
  <c r="PO10" i="2"/>
  <c r="PO11" i="2"/>
  <c r="PO6" i="2"/>
  <c r="PO5" i="2"/>
  <c r="PL7" i="2"/>
  <c r="PL8" i="2"/>
  <c r="PL9" i="2"/>
  <c r="PL10" i="2"/>
  <c r="PL11" i="2"/>
  <c r="PL6" i="2"/>
  <c r="PL5" i="2"/>
  <c r="PF7" i="2"/>
  <c r="PF8" i="2"/>
  <c r="PF9" i="2"/>
  <c r="PF10" i="2"/>
  <c r="PF11" i="2"/>
  <c r="PF6" i="2"/>
  <c r="PF5" i="2"/>
  <c r="PC7" i="2"/>
  <c r="PC8" i="2"/>
  <c r="PC9" i="2"/>
  <c r="PC10" i="2"/>
  <c r="PC11" i="2"/>
  <c r="PC6" i="2"/>
  <c r="PC5" i="2"/>
  <c r="OZ7" i="2"/>
  <c r="OZ8" i="2"/>
  <c r="OZ9" i="2"/>
  <c r="OZ10" i="2"/>
  <c r="OZ11" i="2"/>
  <c r="OZ6" i="2"/>
  <c r="OZ5" i="2"/>
  <c r="OT7" i="2"/>
  <c r="OT8" i="2"/>
  <c r="OT9" i="2"/>
  <c r="OT10" i="2"/>
  <c r="OT11" i="2"/>
  <c r="OT6" i="2"/>
  <c r="OT5" i="2"/>
  <c r="OQ7" i="2"/>
  <c r="OQ8" i="2"/>
  <c r="OQ9" i="2"/>
  <c r="OQ10" i="2"/>
  <c r="OQ11" i="2"/>
  <c r="OQ6" i="2"/>
  <c r="OQ5" i="2"/>
  <c r="ON7" i="2"/>
  <c r="ON8" i="2"/>
  <c r="ON9" i="2"/>
  <c r="ON10" i="2"/>
  <c r="ON11" i="2"/>
  <c r="ON6" i="2"/>
  <c r="ON5" i="2"/>
  <c r="OK7" i="2"/>
  <c r="OK8" i="2"/>
  <c r="OK9" i="2"/>
  <c r="OK10" i="2"/>
  <c r="OK11" i="2"/>
  <c r="OK6" i="2"/>
  <c r="OK5" i="2"/>
  <c r="OH7" i="2"/>
  <c r="OH8" i="2"/>
  <c r="OH9" i="2"/>
  <c r="OH10" i="2"/>
  <c r="OH11" i="2"/>
  <c r="OH6" i="2"/>
  <c r="OH5" i="2"/>
  <c r="OE7" i="2"/>
  <c r="OE8" i="2"/>
  <c r="OE9" i="2"/>
  <c r="OE10" i="2"/>
  <c r="OE11" i="2"/>
  <c r="OE6" i="2"/>
  <c r="OE5" i="2"/>
  <c r="OB7" i="2"/>
  <c r="OB8" i="2"/>
  <c r="OB9" i="2"/>
  <c r="OB10" i="2"/>
  <c r="OB11" i="2"/>
  <c r="OB6" i="2"/>
  <c r="OB5" i="2"/>
  <c r="NY7" i="2"/>
  <c r="NY8" i="2"/>
  <c r="NY9" i="2"/>
  <c r="NY10" i="2"/>
  <c r="NY11" i="2"/>
  <c r="NY6" i="2"/>
  <c r="NY5" i="2"/>
  <c r="NV7" i="2"/>
  <c r="NV8" i="2"/>
  <c r="NV9" i="2"/>
  <c r="NV10" i="2"/>
  <c r="NV11" i="2"/>
  <c r="NV6" i="2"/>
  <c r="NV5" i="2"/>
  <c r="NS7" i="2"/>
  <c r="NS8" i="2"/>
  <c r="NS9" i="2"/>
  <c r="NS10" i="2"/>
  <c r="NS11" i="2"/>
  <c r="NS6" i="2"/>
  <c r="NS5" i="2"/>
  <c r="NP7" i="2"/>
  <c r="NP8" i="2"/>
  <c r="NP9" i="2"/>
  <c r="NP10" i="2"/>
  <c r="NP11" i="2"/>
  <c r="NP6" i="2"/>
  <c r="NP5" i="2"/>
  <c r="NM7" i="2"/>
  <c r="NM8" i="2"/>
  <c r="NM9" i="2"/>
  <c r="NM10" i="2"/>
  <c r="NM11" i="2"/>
  <c r="NM6" i="2"/>
  <c r="NM5" i="2"/>
  <c r="NJ7" i="2"/>
  <c r="NJ8" i="2"/>
  <c r="NJ9" i="2"/>
  <c r="NJ10" i="2"/>
  <c r="NJ11" i="2"/>
  <c r="NJ6" i="2"/>
  <c r="NJ5" i="2"/>
  <c r="PM12" i="2"/>
  <c r="PJ12" i="2"/>
  <c r="PK12" i="2" s="1"/>
  <c r="PD12" i="2"/>
  <c r="PA12" i="2"/>
  <c r="OX12" i="2"/>
  <c r="OR12" i="2"/>
  <c r="OS12" i="2" s="1"/>
  <c r="OO12" i="2"/>
  <c r="OL12" i="2"/>
  <c r="OI12" i="2"/>
  <c r="OF12" i="2"/>
  <c r="OC12" i="2"/>
  <c r="NW12" i="2"/>
  <c r="NQ12" i="2"/>
  <c r="JQ5" i="2"/>
  <c r="JQ7" i="2"/>
  <c r="JQ8" i="2"/>
  <c r="JQ9" i="2"/>
  <c r="JQ10" i="2"/>
  <c r="JQ11" i="2"/>
  <c r="JQ6" i="2"/>
  <c r="JO12" i="2"/>
  <c r="JN7" i="2"/>
  <c r="JN8" i="2"/>
  <c r="JN9" i="2"/>
  <c r="JN10" i="2"/>
  <c r="JN11" i="2"/>
  <c r="JN6" i="2"/>
  <c r="JN5" i="2"/>
  <c r="JH7" i="2"/>
  <c r="JH8" i="2"/>
  <c r="JH9" i="2"/>
  <c r="JH10" i="2"/>
  <c r="JH11" i="2"/>
  <c r="JH6" i="2"/>
  <c r="JH5" i="2"/>
  <c r="JE7" i="2"/>
  <c r="JE8" i="2"/>
  <c r="JE9" i="2"/>
  <c r="JE10" i="2"/>
  <c r="JE11" i="2"/>
  <c r="JE6" i="2"/>
  <c r="JE5" i="2"/>
  <c r="JB7" i="2"/>
  <c r="JB8" i="2"/>
  <c r="JB9" i="2"/>
  <c r="JB10" i="2"/>
  <c r="JB11" i="2"/>
  <c r="JB6" i="2"/>
  <c r="JB5" i="2"/>
  <c r="IY7" i="2"/>
  <c r="IY8" i="2"/>
  <c r="IY9" i="2"/>
  <c r="IY10" i="2"/>
  <c r="IY11" i="2"/>
  <c r="IY6" i="2"/>
  <c r="IY5" i="2"/>
  <c r="IV7" i="2"/>
  <c r="IV8" i="2"/>
  <c r="IV9" i="2"/>
  <c r="IV10" i="2"/>
  <c r="IV11" i="2"/>
  <c r="IV6" i="2"/>
  <c r="IV5" i="2"/>
  <c r="IS7" i="2"/>
  <c r="IS8" i="2"/>
  <c r="IS9" i="2"/>
  <c r="IS10" i="2"/>
  <c r="IS11" i="2"/>
  <c r="IS6" i="2"/>
  <c r="IS5" i="2"/>
  <c r="IP7" i="2"/>
  <c r="IP8" i="2"/>
  <c r="IP9" i="2"/>
  <c r="IP10" i="2"/>
  <c r="IP11" i="2"/>
  <c r="IP6" i="2"/>
  <c r="IP5" i="2"/>
  <c r="IM7" i="2"/>
  <c r="IM8" i="2"/>
  <c r="IM9" i="2"/>
  <c r="IM10" i="2"/>
  <c r="IM11" i="2"/>
  <c r="IM6" i="2"/>
  <c r="IM5" i="2"/>
  <c r="IQ12" i="2"/>
  <c r="JL12" i="2"/>
  <c r="JF12" i="2"/>
  <c r="JG12" i="2" s="1"/>
  <c r="JC12" i="2"/>
  <c r="IZ12" i="2"/>
  <c r="IW12" i="2"/>
  <c r="IX12" i="2" s="1"/>
  <c r="IT12" i="2"/>
  <c r="IO10" i="2"/>
  <c r="IK12" i="2"/>
  <c r="IL12" i="2" s="1"/>
  <c r="GD5" i="2"/>
  <c r="GV7" i="2"/>
  <c r="GV8" i="2"/>
  <c r="GV9" i="2"/>
  <c r="GV10" i="2"/>
  <c r="GV11" i="2"/>
  <c r="GV6" i="2"/>
  <c r="GV5" i="2"/>
  <c r="GS7" i="2"/>
  <c r="GS8" i="2"/>
  <c r="GS9" i="2"/>
  <c r="GS10" i="2"/>
  <c r="GS11" i="2"/>
  <c r="GS6" i="2"/>
  <c r="GS5" i="2"/>
  <c r="GP7" i="2"/>
  <c r="GP8" i="2"/>
  <c r="GP9" i="2"/>
  <c r="GP10" i="2"/>
  <c r="GP11" i="2"/>
  <c r="GP6" i="2"/>
  <c r="GP5" i="2"/>
  <c r="GT12" i="2"/>
  <c r="GQ12" i="2"/>
  <c r="GR12" i="2" s="1"/>
  <c r="GN12" i="2"/>
  <c r="GM7" i="2"/>
  <c r="GM8" i="2"/>
  <c r="GM9" i="2"/>
  <c r="GM10" i="2"/>
  <c r="GM11" i="2"/>
  <c r="GM6" i="2"/>
  <c r="GM5" i="2"/>
  <c r="GJ7" i="2"/>
  <c r="GJ8" i="2"/>
  <c r="GJ9" i="2"/>
  <c r="GJ10" i="2"/>
  <c r="GJ11" i="2"/>
  <c r="GJ6" i="2"/>
  <c r="GJ5" i="2"/>
  <c r="GG7" i="2"/>
  <c r="GG8" i="2"/>
  <c r="GG9" i="2"/>
  <c r="GG10" i="2"/>
  <c r="GG11" i="2"/>
  <c r="GG6" i="2"/>
  <c r="GG5" i="2"/>
  <c r="GD7" i="2"/>
  <c r="GD8" i="2"/>
  <c r="GD9" i="2"/>
  <c r="GD10" i="2"/>
  <c r="GD11" i="2"/>
  <c r="GD6" i="2"/>
  <c r="GL5" i="2"/>
  <c r="GI5" i="2"/>
  <c r="GF5" i="2"/>
  <c r="GC5" i="2"/>
  <c r="NE11" i="2"/>
  <c r="NE7" i="2"/>
  <c r="NE8" i="2"/>
  <c r="NE9" i="2"/>
  <c r="NE10" i="2"/>
  <c r="NE6" i="2"/>
  <c r="NE5" i="2"/>
  <c r="NB8" i="2"/>
  <c r="NB9" i="2"/>
  <c r="NB10" i="2"/>
  <c r="NB11" i="2"/>
  <c r="NB7" i="2"/>
  <c r="NB6" i="2"/>
  <c r="NB5" i="2"/>
  <c r="MY7" i="2"/>
  <c r="MY8" i="2"/>
  <c r="MY9" i="2"/>
  <c r="MY10" i="2"/>
  <c r="MY11" i="2"/>
  <c r="MY6" i="2"/>
  <c r="MY5" i="2"/>
  <c r="MV11" i="2"/>
  <c r="MV10" i="2"/>
  <c r="MV9" i="2"/>
  <c r="MV8" i="2"/>
  <c r="MV7" i="2"/>
  <c r="MV6" i="2"/>
  <c r="MV5" i="2"/>
  <c r="MS7" i="2"/>
  <c r="MS8" i="2"/>
  <c r="MS9" i="2"/>
  <c r="MS10" i="2"/>
  <c r="MS11" i="2"/>
  <c r="MS6" i="2"/>
  <c r="MS5" i="2"/>
  <c r="MP7" i="2"/>
  <c r="MP8" i="2"/>
  <c r="MP9" i="2"/>
  <c r="MP10" i="2"/>
  <c r="MP11" i="2"/>
  <c r="MP6" i="2"/>
  <c r="MP5" i="2"/>
  <c r="MM7" i="2"/>
  <c r="MM8" i="2"/>
  <c r="MM9" i="2"/>
  <c r="MM10" i="2"/>
  <c r="MM11" i="2"/>
  <c r="MM6" i="2"/>
  <c r="MM5" i="2"/>
  <c r="MJ7" i="2"/>
  <c r="MJ8" i="2"/>
  <c r="MJ9" i="2"/>
  <c r="MJ10" i="2"/>
  <c r="MJ11" i="2"/>
  <c r="MJ6" i="2"/>
  <c r="MJ5" i="2"/>
  <c r="NC12" i="2"/>
  <c r="MZ12" i="2"/>
  <c r="MW12" i="2"/>
  <c r="MT12" i="2"/>
  <c r="MQ12" i="2"/>
  <c r="MN12" i="2"/>
  <c r="MK12" i="2"/>
  <c r="MH12" i="2"/>
  <c r="MG7" i="2"/>
  <c r="MG8" i="2"/>
  <c r="MG9" i="2"/>
  <c r="MG10" i="2"/>
  <c r="MG11" i="2"/>
  <c r="MG6" i="2"/>
  <c r="MG5" i="2"/>
  <c r="MD7" i="2"/>
  <c r="MD8" i="2"/>
  <c r="MD9" i="2"/>
  <c r="MD10" i="2"/>
  <c r="MD11" i="2"/>
  <c r="MD6" i="2"/>
  <c r="MD5" i="2"/>
  <c r="MA7" i="2"/>
  <c r="MA8" i="2"/>
  <c r="MA9" i="2"/>
  <c r="MA10" i="2"/>
  <c r="MA11" i="2"/>
  <c r="MA6" i="2"/>
  <c r="MA5" i="2"/>
  <c r="LX8" i="2"/>
  <c r="LX9" i="2"/>
  <c r="LX10" i="2"/>
  <c r="LX11" i="2"/>
  <c r="LX7" i="2"/>
  <c r="LX6" i="2"/>
  <c r="LX5" i="2"/>
  <c r="LR7" i="2"/>
  <c r="LR8" i="2"/>
  <c r="LR9" i="2"/>
  <c r="LR10" i="2"/>
  <c r="LR11" i="2"/>
  <c r="LR6" i="2"/>
  <c r="LR5" i="2"/>
  <c r="LQ10" i="2"/>
  <c r="ME12" i="2"/>
  <c r="MB12" i="2"/>
  <c r="LY12" i="2"/>
  <c r="LV12" i="2"/>
  <c r="IH7" i="2"/>
  <c r="IH8" i="2"/>
  <c r="IH9" i="2"/>
  <c r="IH10" i="2"/>
  <c r="IH11" i="2"/>
  <c r="IH6" i="2"/>
  <c r="IH5" i="2"/>
  <c r="IE7" i="2"/>
  <c r="IE8" i="2"/>
  <c r="IE9" i="2"/>
  <c r="IE10" i="2"/>
  <c r="IE11" i="2"/>
  <c r="IE6" i="2"/>
  <c r="IE5" i="2"/>
  <c r="IB7" i="2"/>
  <c r="IB8" i="2"/>
  <c r="IB9" i="2"/>
  <c r="IB10" i="2"/>
  <c r="IB11" i="2"/>
  <c r="IB6" i="2"/>
  <c r="IB5" i="2"/>
  <c r="HY7" i="2"/>
  <c r="HY8" i="2"/>
  <c r="HY9" i="2"/>
  <c r="HY10" i="2"/>
  <c r="HY11" i="2"/>
  <c r="HY6" i="2"/>
  <c r="HY5" i="2"/>
  <c r="HV7" i="2"/>
  <c r="HV8" i="2"/>
  <c r="HV9" i="2"/>
  <c r="HV10" i="2"/>
  <c r="HV11" i="2"/>
  <c r="HV6" i="2"/>
  <c r="HV5" i="2"/>
  <c r="HS7" i="2"/>
  <c r="HS8" i="2"/>
  <c r="HS9" i="2"/>
  <c r="HS10" i="2"/>
  <c r="HS11" i="2"/>
  <c r="HS6" i="2"/>
  <c r="HS5" i="2"/>
  <c r="HP7" i="2"/>
  <c r="HP8" i="2"/>
  <c r="HP9" i="2"/>
  <c r="HP10" i="2"/>
  <c r="HP11" i="2"/>
  <c r="HP6" i="2"/>
  <c r="HP5" i="2"/>
  <c r="HM7" i="2"/>
  <c r="HM8" i="2"/>
  <c r="HM9" i="2"/>
  <c r="HM10" i="2"/>
  <c r="HM11" i="2"/>
  <c r="HM6" i="2"/>
  <c r="HM5" i="2"/>
  <c r="IF12" i="2"/>
  <c r="IC12" i="2"/>
  <c r="HZ12" i="2"/>
  <c r="HW12" i="2"/>
  <c r="HT12" i="2"/>
  <c r="HQ12" i="2"/>
  <c r="HN12" i="2"/>
  <c r="HK12" i="2"/>
  <c r="HJ7" i="2"/>
  <c r="HJ8" i="2"/>
  <c r="HJ9" i="2"/>
  <c r="HJ10" i="2"/>
  <c r="HJ11" i="2"/>
  <c r="HJ6" i="2"/>
  <c r="HJ5" i="2"/>
  <c r="HG7" i="2"/>
  <c r="HG8" i="2"/>
  <c r="HG9" i="2"/>
  <c r="HG10" i="2"/>
  <c r="HG11" i="2"/>
  <c r="HG6" i="2"/>
  <c r="HG5" i="2"/>
  <c r="HD7" i="2"/>
  <c r="HD8" i="2"/>
  <c r="HD9" i="2"/>
  <c r="HD10" i="2"/>
  <c r="HD11" i="2"/>
  <c r="HD6" i="2"/>
  <c r="HD5" i="2"/>
  <c r="HA7" i="2"/>
  <c r="HA8" i="2"/>
  <c r="HA9" i="2"/>
  <c r="HA10" i="2"/>
  <c r="HA11" i="2"/>
  <c r="HA6" i="2"/>
  <c r="HA5" i="2"/>
  <c r="HH12" i="2"/>
  <c r="HE12" i="2"/>
  <c r="HB12" i="2"/>
  <c r="GY12" i="2"/>
  <c r="KH5" i="2"/>
  <c r="LC7" i="2"/>
  <c r="LC8" i="2"/>
  <c r="LC9" i="2"/>
  <c r="LC10" i="2"/>
  <c r="LC11" i="2"/>
  <c r="LC6" i="2"/>
  <c r="LC5" i="2"/>
  <c r="LF7" i="2"/>
  <c r="LF8" i="2"/>
  <c r="LF9" i="2"/>
  <c r="LF10" i="2"/>
  <c r="LF11" i="2"/>
  <c r="LF6" i="2"/>
  <c r="LF5" i="2"/>
  <c r="LI7" i="2"/>
  <c r="LI8" i="2"/>
  <c r="LI9" i="2"/>
  <c r="LI10" i="2"/>
  <c r="LI11" i="2"/>
  <c r="LI6" i="2"/>
  <c r="LI5" i="2"/>
  <c r="LL7" i="2"/>
  <c r="LL8" i="2"/>
  <c r="LL9" i="2"/>
  <c r="LL10" i="2"/>
  <c r="LL11" i="2"/>
  <c r="LL6" i="2"/>
  <c r="LL5" i="2"/>
  <c r="KZ7" i="2"/>
  <c r="KZ8" i="2"/>
  <c r="KZ9" i="2"/>
  <c r="KZ10" i="2"/>
  <c r="KZ11" i="2"/>
  <c r="KZ6" i="2"/>
  <c r="KZ5" i="2"/>
  <c r="LJ12" i="2"/>
  <c r="LG12" i="2"/>
  <c r="LD12" i="2"/>
  <c r="LA12" i="2"/>
  <c r="KX12" i="2"/>
  <c r="KW7" i="2"/>
  <c r="KW8" i="2"/>
  <c r="KW9" i="2"/>
  <c r="KW10" i="2"/>
  <c r="KW11" i="2"/>
  <c r="KW6" i="2"/>
  <c r="KW5" i="2"/>
  <c r="KT11" i="2"/>
  <c r="KT7" i="2"/>
  <c r="KT8" i="2"/>
  <c r="KT9" i="2"/>
  <c r="KT10" i="2"/>
  <c r="KT6" i="2"/>
  <c r="KT5" i="2"/>
  <c r="KQ7" i="2"/>
  <c r="KQ8" i="2"/>
  <c r="KQ9" i="2"/>
  <c r="KQ10" i="2"/>
  <c r="KQ11" i="2"/>
  <c r="KQ6" i="2"/>
  <c r="KQ5" i="2"/>
  <c r="KN7" i="2"/>
  <c r="KN8" i="2"/>
  <c r="KN9" i="2"/>
  <c r="KN10" i="2"/>
  <c r="KN11" i="2"/>
  <c r="KN6" i="2"/>
  <c r="KN5" i="2"/>
  <c r="KK7" i="2"/>
  <c r="KK8" i="2"/>
  <c r="KK9" i="2"/>
  <c r="KK10" i="2"/>
  <c r="KK11" i="2"/>
  <c r="KK6" i="2"/>
  <c r="KK5" i="2"/>
  <c r="KH7" i="2"/>
  <c r="KH8" i="2"/>
  <c r="KH9" i="2"/>
  <c r="KH10" i="2"/>
  <c r="KH11" i="2"/>
  <c r="KH6" i="2"/>
  <c r="KF12" i="2"/>
  <c r="KI12" i="2"/>
  <c r="KU12" i="2"/>
  <c r="KR12" i="2"/>
  <c r="KO12" i="2"/>
  <c r="KL12" i="2"/>
  <c r="KE7" i="2"/>
  <c r="KE8" i="2"/>
  <c r="KE9" i="2"/>
  <c r="KE10" i="2"/>
  <c r="KE11" i="2"/>
  <c r="KE6" i="2"/>
  <c r="KE5" i="2"/>
  <c r="KC12" i="2"/>
  <c r="KB7" i="2"/>
  <c r="KB8" i="2"/>
  <c r="KB9" i="2"/>
  <c r="KB10" i="2"/>
  <c r="KB11" i="2"/>
  <c r="KB6" i="2"/>
  <c r="KB5" i="2"/>
  <c r="JZ12" i="2"/>
  <c r="JY7" i="2"/>
  <c r="JY8" i="2"/>
  <c r="JY9" i="2"/>
  <c r="JY10" i="2"/>
  <c r="JY11" i="2"/>
  <c r="JY6" i="2"/>
  <c r="JY5" i="2"/>
  <c r="JV7" i="2"/>
  <c r="JV8" i="2"/>
  <c r="JV9" i="2"/>
  <c r="JV10" i="2"/>
  <c r="JV11" i="2"/>
  <c r="JV6" i="2"/>
  <c r="JW12" i="2"/>
  <c r="EI12" i="2"/>
  <c r="EF12" i="2"/>
  <c r="EC12" i="2"/>
  <c r="EB6" i="2"/>
  <c r="FV7" i="2"/>
  <c r="FV8" i="2"/>
  <c r="FV9" i="2"/>
  <c r="FV10" i="2"/>
  <c r="FV11" i="2"/>
  <c r="FS7" i="2"/>
  <c r="FS8" i="2"/>
  <c r="FS9" i="2"/>
  <c r="FS10" i="2"/>
  <c r="FS11" i="2"/>
  <c r="FP7" i="2"/>
  <c r="FP8" i="2"/>
  <c r="FP9" i="2"/>
  <c r="FP10" i="2"/>
  <c r="FP11" i="2"/>
  <c r="FV6" i="2"/>
  <c r="FV5" i="2"/>
  <c r="FS6" i="2"/>
  <c r="FS5" i="2"/>
  <c r="FP6" i="2"/>
  <c r="FP5" i="2"/>
  <c r="FN12" i="2"/>
  <c r="FQ12" i="2"/>
  <c r="FT12" i="2"/>
  <c r="FM7" i="2"/>
  <c r="FM8" i="2"/>
  <c r="FM9" i="2"/>
  <c r="FM10" i="2"/>
  <c r="FM11" i="2"/>
  <c r="FM6" i="2"/>
  <c r="FM5" i="2"/>
  <c r="FJ7" i="2"/>
  <c r="FJ8" i="2"/>
  <c r="FJ9" i="2"/>
  <c r="FJ10" i="2"/>
  <c r="FJ11" i="2"/>
  <c r="FJ6" i="2"/>
  <c r="FJ5" i="2"/>
  <c r="FH12" i="2"/>
  <c r="FK12" i="2"/>
  <c r="FG7" i="2"/>
  <c r="FG8" i="2"/>
  <c r="FG9" i="2"/>
  <c r="FG10" i="2"/>
  <c r="FG11" i="2"/>
  <c r="FG6" i="2"/>
  <c r="FG5" i="2"/>
  <c r="FE12" i="2"/>
  <c r="CD7" i="2"/>
  <c r="CS7" i="2"/>
  <c r="CS8" i="2"/>
  <c r="CS9" i="2"/>
  <c r="CS10" i="2"/>
  <c r="CS11" i="2"/>
  <c r="CS6" i="2"/>
  <c r="CS5" i="2"/>
  <c r="CP7" i="2"/>
  <c r="CP8" i="2"/>
  <c r="CP10" i="2"/>
  <c r="CP11" i="2"/>
  <c r="CP6" i="2"/>
  <c r="CP5" i="2"/>
  <c r="CM7" i="2"/>
  <c r="CM8" i="2"/>
  <c r="CM9" i="2"/>
  <c r="CM10" i="2"/>
  <c r="CM11" i="2"/>
  <c r="CM6" i="2"/>
  <c r="CM5" i="2"/>
  <c r="CJ7" i="2"/>
  <c r="CJ8" i="2"/>
  <c r="CJ9" i="2"/>
  <c r="CJ10" i="2"/>
  <c r="CJ11" i="2"/>
  <c r="CJ6" i="2"/>
  <c r="CJ5" i="2"/>
  <c r="CG7" i="2"/>
  <c r="CH12" i="2"/>
  <c r="CK12" i="2"/>
  <c r="CN12" i="2"/>
  <c r="CQ12" i="2"/>
  <c r="CG8" i="2"/>
  <c r="CG9" i="2"/>
  <c r="CG10" i="2"/>
  <c r="CG11" i="2"/>
  <c r="CG5" i="2"/>
  <c r="CG6" i="2"/>
  <c r="CF9" i="2"/>
  <c r="CD8" i="2"/>
  <c r="CD9" i="2"/>
  <c r="CD10" i="2"/>
  <c r="CD11" i="2"/>
  <c r="CD6" i="2"/>
  <c r="CD5" i="2"/>
  <c r="CB12" i="2"/>
  <c r="ET7" i="2"/>
  <c r="ET8" i="2"/>
  <c r="ET9" i="2"/>
  <c r="ET10" i="2"/>
  <c r="ET11" i="2"/>
  <c r="ET6" i="2"/>
  <c r="ET5" i="2"/>
  <c r="EQ7" i="2"/>
  <c r="EQ8" i="2"/>
  <c r="EQ9" i="2"/>
  <c r="EQ10" i="2"/>
  <c r="EQ11" i="2"/>
  <c r="EQ6" i="2"/>
  <c r="EQ5" i="2"/>
  <c r="EN7" i="2"/>
  <c r="EN8" i="2"/>
  <c r="EN9" i="2"/>
  <c r="EN10" i="2"/>
  <c r="EN11" i="2"/>
  <c r="EN6" i="2"/>
  <c r="EN5" i="2"/>
  <c r="EK7" i="2"/>
  <c r="EK8" i="2"/>
  <c r="EK9" i="2"/>
  <c r="EK10" i="2"/>
  <c r="EK11" i="2"/>
  <c r="EK6" i="2"/>
  <c r="EK5" i="2"/>
  <c r="ER12" i="2"/>
  <c r="EO12" i="2"/>
  <c r="EL12" i="2"/>
  <c r="EH7" i="2"/>
  <c r="EH8" i="2"/>
  <c r="EH9" i="2"/>
  <c r="EH10" i="2"/>
  <c r="EH11" i="2"/>
  <c r="EH6" i="2"/>
  <c r="EH5" i="2"/>
  <c r="EE7" i="2"/>
  <c r="EE8" i="2"/>
  <c r="EE9" i="2"/>
  <c r="EE10" i="2"/>
  <c r="EE11" i="2"/>
  <c r="EE6" i="2"/>
  <c r="EE5" i="2"/>
  <c r="EB7" i="2"/>
  <c r="EB8" i="2"/>
  <c r="EB9" i="2"/>
  <c r="EB10" i="2"/>
  <c r="EB11" i="2"/>
  <c r="EB5" i="2"/>
  <c r="DY7" i="2"/>
  <c r="DY8" i="2"/>
  <c r="DY9" i="2"/>
  <c r="DY10" i="2"/>
  <c r="DY11" i="2"/>
  <c r="DY6" i="2"/>
  <c r="DY5" i="2"/>
  <c r="DV7" i="2"/>
  <c r="DV8" i="2"/>
  <c r="DV9" i="2"/>
  <c r="DV10" i="2"/>
  <c r="DV11" i="2"/>
  <c r="DV6" i="2"/>
  <c r="DV5" i="2"/>
  <c r="DS7" i="2"/>
  <c r="DS8" i="2"/>
  <c r="DS9" i="2"/>
  <c r="DS10" i="2"/>
  <c r="DS11" i="2"/>
  <c r="DS6" i="2"/>
  <c r="DS5" i="2"/>
  <c r="DP7" i="2"/>
  <c r="DP8" i="2"/>
  <c r="DP9" i="2"/>
  <c r="DP10" i="2"/>
  <c r="DP11" i="2"/>
  <c r="DP6" i="2"/>
  <c r="DP5" i="2"/>
  <c r="DZ12" i="2"/>
  <c r="DW12" i="2"/>
  <c r="DT12" i="2"/>
  <c r="DQ12" i="2"/>
  <c r="DN12" i="2"/>
  <c r="DG7" i="2"/>
  <c r="DG8" i="2"/>
  <c r="DG9" i="2"/>
  <c r="DG10" i="2"/>
  <c r="DG11" i="2"/>
  <c r="DG6" i="2"/>
  <c r="DG5" i="2"/>
  <c r="DM7" i="2"/>
  <c r="DM8" i="2"/>
  <c r="DM9" i="2"/>
  <c r="DM10" i="2"/>
  <c r="DM11" i="2"/>
  <c r="DM6" i="2"/>
  <c r="DM5" i="2"/>
  <c r="DJ7" i="2"/>
  <c r="DJ8" i="2"/>
  <c r="DJ9" i="2"/>
  <c r="DJ10" i="2"/>
  <c r="DJ11" i="2"/>
  <c r="DJ6" i="2"/>
  <c r="DJ5" i="2"/>
  <c r="DD7" i="2"/>
  <c r="DD8" i="2"/>
  <c r="DD9" i="2"/>
  <c r="DD10" i="2"/>
  <c r="DD11" i="2"/>
  <c r="DD6" i="2"/>
  <c r="DD5" i="2"/>
  <c r="DA6" i="2"/>
  <c r="DA7" i="2"/>
  <c r="DA8" i="2"/>
  <c r="DA9" i="2"/>
  <c r="DA10" i="2"/>
  <c r="DA11" i="2"/>
  <c r="DA5" i="2"/>
  <c r="CY12" i="2"/>
  <c r="DB12" i="2"/>
  <c r="DE12" i="2"/>
  <c r="DH12" i="2"/>
  <c r="DK12" i="2"/>
  <c r="QN13" i="2" l="1"/>
  <c r="NI13" i="2"/>
  <c r="CC9" i="2"/>
  <c r="DC5" i="2"/>
  <c r="EA6" i="2"/>
  <c r="FI5" i="2"/>
  <c r="FO8" i="2"/>
  <c r="EG11" i="2"/>
  <c r="LB11" i="2"/>
  <c r="GZ8" i="2"/>
  <c r="GZ5" i="2"/>
  <c r="HL10" i="2"/>
  <c r="LW9" i="2"/>
  <c r="MI10" i="2"/>
  <c r="MH14" i="2"/>
  <c r="MR14" i="2" s="1"/>
  <c r="IR5" i="2"/>
  <c r="IR12" i="2"/>
  <c r="JP11" i="2"/>
  <c r="JP12" i="2"/>
  <c r="NI10" i="2"/>
  <c r="OG7" i="2"/>
  <c r="OG12" i="2"/>
  <c r="PE9" i="2"/>
  <c r="PE12" i="2"/>
  <c r="LT10" i="2"/>
  <c r="LP14" i="2"/>
  <c r="LT14" i="2" s="1"/>
  <c r="PS11" i="2"/>
  <c r="QQ8" i="2"/>
  <c r="RL11" i="2"/>
  <c r="EP10" i="2"/>
  <c r="KP10" i="2"/>
  <c r="HC9" i="2"/>
  <c r="HO11" i="2"/>
  <c r="LZ6" i="2"/>
  <c r="ML11" i="2"/>
  <c r="GU12" i="2"/>
  <c r="GU13" i="2"/>
  <c r="NL9" i="2"/>
  <c r="NL12" i="2"/>
  <c r="OJ8" i="2"/>
  <c r="OJ12" i="2"/>
  <c r="PV9" i="2"/>
  <c r="QT11" i="2"/>
  <c r="RO7" i="2"/>
  <c r="CZ8" i="2"/>
  <c r="MO11" i="2"/>
  <c r="IU11" i="2"/>
  <c r="IU12" i="2"/>
  <c r="NO6" i="2"/>
  <c r="NO12" i="2"/>
  <c r="PN5" i="2"/>
  <c r="PN12" i="2"/>
  <c r="QW10" i="2"/>
  <c r="RR10" i="2"/>
  <c r="CI5" i="2"/>
  <c r="KP29" i="2"/>
  <c r="KV29" i="2"/>
  <c r="KG29" i="2"/>
  <c r="KJ29" i="2"/>
  <c r="KS29" i="2"/>
  <c r="KM29" i="2"/>
  <c r="MC7" i="2"/>
  <c r="NR8" i="2"/>
  <c r="NR12" i="2"/>
  <c r="PY11" i="2"/>
  <c r="PY7" i="2"/>
  <c r="ES8" i="2"/>
  <c r="KS11" i="2"/>
  <c r="HU9" i="2"/>
  <c r="DI8" i="2"/>
  <c r="DR11" i="2"/>
  <c r="KJ11" i="2"/>
  <c r="HX8" i="2"/>
  <c r="MU10" i="2"/>
  <c r="MT14" i="2"/>
  <c r="NA14" i="2" s="1"/>
  <c r="JA9" i="2"/>
  <c r="JA12" i="2"/>
  <c r="NU8" i="2"/>
  <c r="NU12" i="2"/>
  <c r="OP9" i="2"/>
  <c r="OP12" i="2"/>
  <c r="QB9" i="2"/>
  <c r="QZ9" i="2"/>
  <c r="CC10" i="2"/>
  <c r="KD29" i="2"/>
  <c r="JU29" i="2"/>
  <c r="KA29" i="2"/>
  <c r="JX29" i="2"/>
  <c r="EM9" i="2"/>
  <c r="JX11" i="2"/>
  <c r="LH11" i="2"/>
  <c r="HF6" i="2"/>
  <c r="DL6" i="2"/>
  <c r="DO10" i="2"/>
  <c r="HI11" i="2"/>
  <c r="MF10" i="2"/>
  <c r="MR10" i="2"/>
  <c r="OM11" i="2"/>
  <c r="OM12" i="2"/>
  <c r="RU10" i="2"/>
  <c r="DF8" i="2"/>
  <c r="DU5" i="2"/>
  <c r="IA10" i="2"/>
  <c r="MX11" i="2"/>
  <c r="JD11" i="2"/>
  <c r="JD12" i="2"/>
  <c r="NX10" i="2"/>
  <c r="NX12" i="2"/>
  <c r="QE11" i="2"/>
  <c r="RC11" i="2"/>
  <c r="RX7" i="2"/>
  <c r="DX11" i="2"/>
  <c r="CO5" i="2"/>
  <c r="CO13" i="2"/>
  <c r="CO9" i="2"/>
  <c r="LB29" i="2"/>
  <c r="LH29" i="2"/>
  <c r="LE29" i="2"/>
  <c r="LK29" i="2"/>
  <c r="KY29" i="2"/>
  <c r="FF11" i="2"/>
  <c r="FU6" i="2"/>
  <c r="ID11" i="2"/>
  <c r="NA11" i="2"/>
  <c r="OA9" i="2"/>
  <c r="OA12" i="2"/>
  <c r="OY9" i="2"/>
  <c r="OY12" i="2"/>
  <c r="QK9" i="2"/>
  <c r="CL5" i="2"/>
  <c r="IG6" i="2"/>
  <c r="ND11" i="2"/>
  <c r="JM11" i="2"/>
  <c r="JM12" i="2"/>
  <c r="OD5" i="2"/>
  <c r="OD12" i="2"/>
  <c r="PB10" i="2"/>
  <c r="PB12" i="2"/>
  <c r="QN11" i="2"/>
  <c r="RI9" i="2"/>
  <c r="SG9" i="2"/>
  <c r="LE9" i="2"/>
  <c r="KY10" i="2"/>
  <c r="GO6" i="2"/>
  <c r="GO12" i="2"/>
  <c r="KG11" i="2"/>
  <c r="KM9" i="2"/>
  <c r="JU8" i="2"/>
  <c r="GU8" i="2"/>
  <c r="GR11" i="2"/>
  <c r="RO9" i="2"/>
  <c r="RI10" i="2"/>
  <c r="RC10" i="2"/>
  <c r="RL5" i="2"/>
  <c r="RI6" i="2"/>
  <c r="RL7" i="2"/>
  <c r="RL9" i="2"/>
  <c r="RO5" i="2"/>
  <c r="QE9" i="2"/>
  <c r="QT10" i="2"/>
  <c r="RI8" i="2"/>
  <c r="QT7" i="2"/>
  <c r="QW11" i="2"/>
  <c r="RL6" i="2"/>
  <c r="RL8" i="2"/>
  <c r="RL10" i="2"/>
  <c r="QE5" i="2"/>
  <c r="QZ7" i="2"/>
  <c r="RO6" i="2"/>
  <c r="RO8" i="2"/>
  <c r="QE8" i="2"/>
  <c r="RI5" i="2"/>
  <c r="RI7" i="2"/>
  <c r="RO11" i="2"/>
  <c r="QW5" i="2"/>
  <c r="RI11" i="2"/>
  <c r="QK7" i="2"/>
  <c r="RO10" i="2"/>
  <c r="SM7" i="2"/>
  <c r="SM5" i="2"/>
  <c r="SM11" i="2"/>
  <c r="SJ10" i="2"/>
  <c r="SJ7" i="2"/>
  <c r="RU6" i="2"/>
  <c r="RU11" i="2"/>
  <c r="RU7" i="2"/>
  <c r="RU5" i="2"/>
  <c r="QZ6" i="2"/>
  <c r="QZ8" i="2"/>
  <c r="QK10" i="2"/>
  <c r="PS10" i="2"/>
  <c r="PS6" i="2"/>
  <c r="RF8" i="2"/>
  <c r="RF7" i="2"/>
  <c r="RR8" i="2"/>
  <c r="RR5" i="2"/>
  <c r="RR9" i="2"/>
  <c r="RR11" i="2"/>
  <c r="RF9" i="2"/>
  <c r="QZ5" i="2"/>
  <c r="QZ10" i="2"/>
  <c r="QW9" i="2"/>
  <c r="QW6" i="2"/>
  <c r="QW8" i="2"/>
  <c r="QT8" i="2"/>
  <c r="QB7" i="2"/>
  <c r="SM9" i="2"/>
  <c r="RC9" i="2"/>
  <c r="RC6" i="2"/>
  <c r="RC8" i="2"/>
  <c r="RC5" i="2"/>
  <c r="QN5" i="2"/>
  <c r="QT5" i="2"/>
  <c r="QT9" i="2"/>
  <c r="PV7" i="2"/>
  <c r="PS5" i="2"/>
  <c r="PS9" i="2"/>
  <c r="PS8" i="2"/>
  <c r="PS7" i="2"/>
  <c r="PV6" i="2"/>
  <c r="PV11" i="2"/>
  <c r="PV10" i="2"/>
  <c r="PV8" i="2"/>
  <c r="PY5" i="2"/>
  <c r="PY9" i="2"/>
  <c r="PY8" i="2"/>
  <c r="QB8" i="2"/>
  <c r="QB10" i="2"/>
  <c r="QB11" i="2"/>
  <c r="QK8" i="2"/>
  <c r="QK6" i="2"/>
  <c r="QK11" i="2"/>
  <c r="QN8" i="2"/>
  <c r="QN9" i="2"/>
  <c r="QT6" i="2"/>
  <c r="QW7" i="2"/>
  <c r="QZ11" i="2"/>
  <c r="RC7" i="2"/>
  <c r="RF6" i="2"/>
  <c r="RF11" i="2"/>
  <c r="RF5" i="2"/>
  <c r="RF10" i="2"/>
  <c r="RR6" i="2"/>
  <c r="RR7" i="2"/>
  <c r="RU8" i="2"/>
  <c r="RU9" i="2"/>
  <c r="RX8" i="2"/>
  <c r="RX11" i="2"/>
  <c r="RX5" i="2"/>
  <c r="RX9" i="2"/>
  <c r="RX6" i="2"/>
  <c r="RX10" i="2"/>
  <c r="SG5" i="2"/>
  <c r="SJ6" i="2"/>
  <c r="SJ9" i="2"/>
  <c r="SJ5" i="2"/>
  <c r="SJ8" i="2"/>
  <c r="SJ11" i="2"/>
  <c r="SM6" i="2"/>
  <c r="SM10" i="2"/>
  <c r="SM8" i="2"/>
  <c r="SG6" i="2"/>
  <c r="SG8" i="2"/>
  <c r="SG10" i="2"/>
  <c r="SG11" i="2"/>
  <c r="SG7" i="2"/>
  <c r="QQ9" i="2"/>
  <c r="QQ10" i="2"/>
  <c r="QQ11" i="2"/>
  <c r="QQ5" i="2"/>
  <c r="QQ6" i="2"/>
  <c r="QQ7" i="2"/>
  <c r="PY6" i="2"/>
  <c r="QE6" i="2"/>
  <c r="QN6" i="2"/>
  <c r="PY10" i="2"/>
  <c r="QE10" i="2"/>
  <c r="QN10" i="2"/>
  <c r="PV5" i="2"/>
  <c r="QB5" i="2"/>
  <c r="QK5" i="2"/>
  <c r="QE7" i="2"/>
  <c r="QN7" i="2"/>
  <c r="OY5" i="2"/>
  <c r="OY11" i="2"/>
  <c r="OY10" i="2"/>
  <c r="OY6" i="2"/>
  <c r="OY7" i="2"/>
  <c r="PB11" i="2"/>
  <c r="PB7" i="2"/>
  <c r="OY8" i="2"/>
  <c r="NX9" i="2"/>
  <c r="OP8" i="2"/>
  <c r="OP5" i="2"/>
  <c r="OP7" i="2"/>
  <c r="OJ5" i="2"/>
  <c r="OM5" i="2"/>
  <c r="NU7" i="2"/>
  <c r="NU11" i="2"/>
  <c r="OM7" i="2"/>
  <c r="OM9" i="2"/>
  <c r="LT5" i="2"/>
  <c r="LT9" i="2"/>
  <c r="LT6" i="2"/>
  <c r="LT11" i="2"/>
  <c r="LT7" i="2"/>
  <c r="LT8" i="2"/>
  <c r="PE5" i="2"/>
  <c r="OP10" i="2"/>
  <c r="NR5" i="2"/>
  <c r="NO5" i="2"/>
  <c r="NX5" i="2"/>
  <c r="PE8" i="2"/>
  <c r="OG5" i="2"/>
  <c r="OG6" i="2"/>
  <c r="OJ9" i="2"/>
  <c r="PB5" i="2"/>
  <c r="PB6" i="2"/>
  <c r="PE7" i="2"/>
  <c r="PB8" i="2"/>
  <c r="PE10" i="2"/>
  <c r="OJ6" i="2"/>
  <c r="OJ10" i="2"/>
  <c r="PK7" i="2"/>
  <c r="PN11" i="2"/>
  <c r="NL6" i="2"/>
  <c r="OA7" i="2"/>
  <c r="OJ11" i="2"/>
  <c r="PK6" i="2"/>
  <c r="PN7" i="2"/>
  <c r="PN9" i="2"/>
  <c r="PN10" i="2"/>
  <c r="PK5" i="2"/>
  <c r="PN8" i="2"/>
  <c r="OJ7" i="2"/>
  <c r="NL11" i="2"/>
  <c r="NX6" i="2"/>
  <c r="OP6" i="2"/>
  <c r="NL10" i="2"/>
  <c r="NL7" i="2"/>
  <c r="NL8" i="2"/>
  <c r="PN6" i="2"/>
  <c r="PE6" i="2"/>
  <c r="PE11" i="2"/>
  <c r="PB9" i="2"/>
  <c r="OS10" i="2"/>
  <c r="OS9" i="2"/>
  <c r="OS11" i="2"/>
  <c r="OS5" i="2"/>
  <c r="OS6" i="2"/>
  <c r="OS7" i="2"/>
  <c r="OS8" i="2"/>
  <c r="OP11" i="2"/>
  <c r="OM6" i="2"/>
  <c r="OM8" i="2"/>
  <c r="OM10" i="2"/>
  <c r="OG8" i="2"/>
  <c r="OG10" i="2"/>
  <c r="OD6" i="2"/>
  <c r="OD7" i="2"/>
  <c r="OD8" i="2"/>
  <c r="OD9" i="2"/>
  <c r="OD10" i="2"/>
  <c r="OD11" i="2"/>
  <c r="OA8" i="2"/>
  <c r="OA5" i="2"/>
  <c r="OA10" i="2"/>
  <c r="OA6" i="2"/>
  <c r="NX11" i="2"/>
  <c r="NX7" i="2"/>
  <c r="NX8" i="2"/>
  <c r="NO11" i="2"/>
  <c r="NO10" i="2"/>
  <c r="NO7" i="2"/>
  <c r="NO8" i="2"/>
  <c r="NO9" i="2"/>
  <c r="NI8" i="2"/>
  <c r="NI7" i="2"/>
  <c r="NI11" i="2"/>
  <c r="PK8" i="2"/>
  <c r="PK9" i="2"/>
  <c r="PK10" i="2"/>
  <c r="PK11" i="2"/>
  <c r="OG9" i="2"/>
  <c r="OA11" i="2"/>
  <c r="OG11" i="2"/>
  <c r="NR9" i="2"/>
  <c r="NI5" i="2"/>
  <c r="NU5" i="2"/>
  <c r="NR6" i="2"/>
  <c r="NI9" i="2"/>
  <c r="NU9" i="2"/>
  <c r="NR10" i="2"/>
  <c r="NL5" i="2"/>
  <c r="NI6" i="2"/>
  <c r="NU6" i="2"/>
  <c r="NR7" i="2"/>
  <c r="NU10" i="2"/>
  <c r="NR11" i="2"/>
  <c r="JP6" i="2"/>
  <c r="JP8" i="2"/>
  <c r="JP5" i="2"/>
  <c r="JP9" i="2"/>
  <c r="JP10" i="2"/>
  <c r="JP7" i="2"/>
  <c r="IX10" i="2"/>
  <c r="IX7" i="2"/>
  <c r="IX9" i="2"/>
  <c r="JD6" i="2"/>
  <c r="JD10" i="2"/>
  <c r="JD5" i="2"/>
  <c r="JD7" i="2"/>
  <c r="JD8" i="2"/>
  <c r="IX8" i="2"/>
  <c r="IU10" i="2"/>
  <c r="IR8" i="2"/>
  <c r="IR11" i="2"/>
  <c r="IR7" i="2"/>
  <c r="IR10" i="2"/>
  <c r="IR6" i="2"/>
  <c r="IR9" i="2"/>
  <c r="JG10" i="2"/>
  <c r="JG11" i="2"/>
  <c r="JG5" i="2"/>
  <c r="JG7" i="2"/>
  <c r="IX5" i="2"/>
  <c r="JG8" i="2"/>
  <c r="IX11" i="2"/>
  <c r="JG6" i="2"/>
  <c r="IX6" i="2"/>
  <c r="JG9" i="2"/>
  <c r="IL5" i="2"/>
  <c r="JA5" i="2"/>
  <c r="IL6" i="2"/>
  <c r="JA6" i="2"/>
  <c r="IL7" i="2"/>
  <c r="JA7" i="2"/>
  <c r="IL8" i="2"/>
  <c r="JA8" i="2"/>
  <c r="IO9" i="2"/>
  <c r="JD9" i="2"/>
  <c r="IL11" i="2"/>
  <c r="JA11" i="2"/>
  <c r="JM8" i="2"/>
  <c r="IL9" i="2"/>
  <c r="IO8" i="2"/>
  <c r="IO5" i="2"/>
  <c r="JM5" i="2"/>
  <c r="IO6" i="2"/>
  <c r="JM6" i="2"/>
  <c r="IO7" i="2"/>
  <c r="JM7" i="2"/>
  <c r="IU9" i="2"/>
  <c r="IO11" i="2"/>
  <c r="IU5" i="2"/>
  <c r="IU6" i="2"/>
  <c r="IU7" i="2"/>
  <c r="IU8" i="2"/>
  <c r="IL10" i="2"/>
  <c r="JA10" i="2"/>
  <c r="JM9" i="2"/>
  <c r="JM10" i="2"/>
  <c r="GU6" i="2"/>
  <c r="GI11" i="2"/>
  <c r="GI10" i="2"/>
  <c r="GI9" i="2"/>
  <c r="GI7" i="2"/>
  <c r="GC6" i="2"/>
  <c r="GR8" i="2"/>
  <c r="GR6" i="2"/>
  <c r="GR9" i="2"/>
  <c r="GR5" i="2"/>
  <c r="GR10" i="2"/>
  <c r="GR7" i="2"/>
  <c r="GO9" i="2"/>
  <c r="GO7" i="2"/>
  <c r="GO10" i="2"/>
  <c r="GO5" i="2"/>
  <c r="GO8" i="2"/>
  <c r="GL11" i="2"/>
  <c r="GL8" i="2"/>
  <c r="GL7" i="2"/>
  <c r="GL10" i="2"/>
  <c r="GL6" i="2"/>
  <c r="GL9" i="2"/>
  <c r="GI8" i="2"/>
  <c r="GI6" i="2"/>
  <c r="GF9" i="2"/>
  <c r="GF11" i="2"/>
  <c r="GU9" i="2"/>
  <c r="GU5" i="2"/>
  <c r="GU7" i="2"/>
  <c r="GF10" i="2"/>
  <c r="GF8" i="2"/>
  <c r="GF7" i="2"/>
  <c r="GF6" i="2"/>
  <c r="GC11" i="2"/>
  <c r="GC10" i="2"/>
  <c r="GC9" i="2"/>
  <c r="GC8" i="2"/>
  <c r="GC7" i="2"/>
  <c r="GO11" i="2"/>
  <c r="GU10" i="2"/>
  <c r="GU11" i="2"/>
  <c r="LZ5" i="2"/>
  <c r="NA8" i="2"/>
  <c r="MR8" i="2"/>
  <c r="MO9" i="2"/>
  <c r="LZ10" i="2"/>
  <c r="MR6" i="2"/>
  <c r="MU6" i="2"/>
  <c r="MO6" i="2"/>
  <c r="NA6" i="2"/>
  <c r="MU9" i="2"/>
  <c r="MU7" i="2"/>
  <c r="MU5" i="2"/>
  <c r="MU8" i="2"/>
  <c r="MU11" i="2"/>
  <c r="MO10" i="2"/>
  <c r="MO7" i="2"/>
  <c r="MO5" i="2"/>
  <c r="MC5" i="2"/>
  <c r="MC11" i="2"/>
  <c r="MC10" i="2"/>
  <c r="ND5" i="2"/>
  <c r="ND7" i="2"/>
  <c r="ND9" i="2"/>
  <c r="ND10" i="2"/>
  <c r="ND6" i="2"/>
  <c r="ND8" i="2"/>
  <c r="NA10" i="2"/>
  <c r="MX6" i="2"/>
  <c r="MX8" i="2"/>
  <c r="MX10" i="2"/>
  <c r="MO8" i="2"/>
  <c r="MC6" i="2"/>
  <c r="MC8" i="2"/>
  <c r="LZ9" i="2"/>
  <c r="LW8" i="2"/>
  <c r="ML6" i="2"/>
  <c r="ML10" i="2"/>
  <c r="ML8" i="2"/>
  <c r="MI5" i="2"/>
  <c r="MI7" i="2"/>
  <c r="MI9" i="2"/>
  <c r="MI6" i="2"/>
  <c r="MI11" i="2"/>
  <c r="MI8" i="2"/>
  <c r="LW7" i="2"/>
  <c r="LQ11" i="2"/>
  <c r="LQ8" i="2"/>
  <c r="LQ5" i="2"/>
  <c r="MX5" i="2"/>
  <c r="MX7" i="2"/>
  <c r="NA5" i="2"/>
  <c r="NA7" i="2"/>
  <c r="NA9" i="2"/>
  <c r="MX9" i="2"/>
  <c r="MR5" i="2"/>
  <c r="MR7" i="2"/>
  <c r="MR11" i="2"/>
  <c r="ML5" i="2"/>
  <c r="ML7" i="2"/>
  <c r="ML9" i="2"/>
  <c r="MR9" i="2"/>
  <c r="LQ6" i="2"/>
  <c r="LQ9" i="2"/>
  <c r="HU5" i="2"/>
  <c r="LQ7" i="2"/>
  <c r="MF11" i="2"/>
  <c r="MF9" i="2"/>
  <c r="HU6" i="2"/>
  <c r="LW5" i="2"/>
  <c r="IG7" i="2"/>
  <c r="MF5" i="2"/>
  <c r="MF6" i="2"/>
  <c r="MF7" i="2"/>
  <c r="MF8" i="2"/>
  <c r="LW6" i="2"/>
  <c r="MC9" i="2"/>
  <c r="LZ8" i="2"/>
  <c r="LZ7" i="2"/>
  <c r="LZ11" i="2"/>
  <c r="LW11" i="2"/>
  <c r="LW10" i="2"/>
  <c r="IA11" i="2"/>
  <c r="IA8" i="2"/>
  <c r="IA5" i="2"/>
  <c r="IA6" i="2"/>
  <c r="IA7" i="2"/>
  <c r="IA9" i="2"/>
  <c r="HX7" i="2"/>
  <c r="HX6" i="2"/>
  <c r="HX5" i="2"/>
  <c r="HX9" i="2"/>
  <c r="HR5" i="2"/>
  <c r="GZ7" i="2"/>
  <c r="IG5" i="2"/>
  <c r="ID9" i="2"/>
  <c r="HR10" i="2"/>
  <c r="HR6" i="2"/>
  <c r="HR7" i="2"/>
  <c r="HR8" i="2"/>
  <c r="HR9" i="2"/>
  <c r="HR11" i="2"/>
  <c r="HU8" i="2"/>
  <c r="HU10" i="2"/>
  <c r="HI6" i="2"/>
  <c r="HI7" i="2"/>
  <c r="HL6" i="2"/>
  <c r="HL8" i="2"/>
  <c r="HL9" i="2"/>
  <c r="HI8" i="2"/>
  <c r="HX11" i="2"/>
  <c r="HU11" i="2"/>
  <c r="HU7" i="2"/>
  <c r="HL5" i="2"/>
  <c r="HL7" i="2"/>
  <c r="GZ6" i="2"/>
  <c r="HI10" i="2"/>
  <c r="HO5" i="2"/>
  <c r="HO6" i="2"/>
  <c r="HO7" i="2"/>
  <c r="HO8" i="2"/>
  <c r="HO9" i="2"/>
  <c r="HO10" i="2"/>
  <c r="ID5" i="2"/>
  <c r="ID6" i="2"/>
  <c r="ID7" i="2"/>
  <c r="ID8" i="2"/>
  <c r="ID10" i="2"/>
  <c r="IG9" i="2"/>
  <c r="IG11" i="2"/>
  <c r="HX10" i="2"/>
  <c r="IG8" i="2"/>
  <c r="IG10" i="2"/>
  <c r="HL11" i="2"/>
  <c r="HI5" i="2"/>
  <c r="HI9" i="2"/>
  <c r="HF5" i="2"/>
  <c r="HC8" i="2"/>
  <c r="HF9" i="2"/>
  <c r="GZ10" i="2"/>
  <c r="GZ9" i="2"/>
  <c r="GZ11" i="2"/>
  <c r="HC6" i="2"/>
  <c r="HF7" i="2"/>
  <c r="HC10" i="2"/>
  <c r="HF11" i="2"/>
  <c r="HC7" i="2"/>
  <c r="HF8" i="2"/>
  <c r="HC11" i="2"/>
  <c r="HC5" i="2"/>
  <c r="HF10" i="2"/>
  <c r="KP9" i="2"/>
  <c r="LH8" i="2"/>
  <c r="KP7" i="2"/>
  <c r="KP8" i="2"/>
  <c r="LH9" i="2"/>
  <c r="LK10" i="2"/>
  <c r="KP11" i="2"/>
  <c r="KP6" i="2"/>
  <c r="KG9" i="2"/>
  <c r="KG7" i="2"/>
  <c r="LH6" i="2"/>
  <c r="LH5" i="2"/>
  <c r="LK8" i="2"/>
  <c r="LK7" i="2"/>
  <c r="LK11" i="2"/>
  <c r="LK6" i="2"/>
  <c r="LK9" i="2"/>
  <c r="LK5" i="2"/>
  <c r="LH10" i="2"/>
  <c r="LE8" i="2"/>
  <c r="LB8" i="2"/>
  <c r="LB10" i="2"/>
  <c r="LB6" i="2"/>
  <c r="LB5" i="2"/>
  <c r="LB9" i="2"/>
  <c r="KY9" i="2"/>
  <c r="KY8" i="2"/>
  <c r="KY5" i="2"/>
  <c r="KP5" i="2"/>
  <c r="KJ10" i="2"/>
  <c r="KJ6" i="2"/>
  <c r="KJ8" i="2"/>
  <c r="KJ5" i="2"/>
  <c r="KJ9" i="2"/>
  <c r="KJ7" i="2"/>
  <c r="KG10" i="2"/>
  <c r="KG5" i="2"/>
  <c r="KG8" i="2"/>
  <c r="KG6" i="2"/>
  <c r="LE7" i="2"/>
  <c r="LE11" i="2"/>
  <c r="LE6" i="2"/>
  <c r="KY7" i="2"/>
  <c r="LE10" i="2"/>
  <c r="KY11" i="2"/>
  <c r="LE5" i="2"/>
  <c r="KY6" i="2"/>
  <c r="LB7" i="2"/>
  <c r="LH7" i="2"/>
  <c r="KV7" i="2"/>
  <c r="KV5" i="2"/>
  <c r="KV8" i="2"/>
  <c r="KV10" i="2"/>
  <c r="KV11" i="2"/>
  <c r="KV6" i="2"/>
  <c r="KV9" i="2"/>
  <c r="KS5" i="2"/>
  <c r="KS7" i="2"/>
  <c r="KS9" i="2"/>
  <c r="KS6" i="2"/>
  <c r="KS8" i="2"/>
  <c r="KS10" i="2"/>
  <c r="KM8" i="2"/>
  <c r="KM7" i="2"/>
  <c r="KM11" i="2"/>
  <c r="KM6" i="2"/>
  <c r="KM10" i="2"/>
  <c r="KM5" i="2"/>
  <c r="KD8" i="2"/>
  <c r="KD6" i="2"/>
  <c r="KD10" i="2"/>
  <c r="KD7" i="2"/>
  <c r="KD11" i="2"/>
  <c r="KD5" i="2"/>
  <c r="KD9" i="2"/>
  <c r="KA5" i="2"/>
  <c r="KA8" i="2"/>
  <c r="KA11" i="2"/>
  <c r="KA7" i="2"/>
  <c r="KA10" i="2"/>
  <c r="KA6" i="2"/>
  <c r="KA9" i="2"/>
  <c r="JX5" i="2"/>
  <c r="JX6" i="2"/>
  <c r="JU5" i="2"/>
  <c r="JU9" i="2"/>
  <c r="JU10" i="2"/>
  <c r="JU7" i="2"/>
  <c r="JU11" i="2"/>
  <c r="JU6" i="2"/>
  <c r="JX9" i="2"/>
  <c r="JX7" i="2"/>
  <c r="JX10" i="2"/>
  <c r="JX8" i="2"/>
  <c r="EJ10" i="2"/>
  <c r="EG6" i="2"/>
  <c r="FU7" i="2"/>
  <c r="FU5" i="2"/>
  <c r="FR5" i="2"/>
  <c r="FR6" i="2"/>
  <c r="FO9" i="2"/>
  <c r="FU11" i="2"/>
  <c r="FU9" i="2"/>
  <c r="FR10" i="2"/>
  <c r="FO7" i="2"/>
  <c r="FO11" i="2"/>
  <c r="FO6" i="2"/>
  <c r="FO10" i="2"/>
  <c r="FO5" i="2"/>
  <c r="FF7" i="2"/>
  <c r="FF10" i="2"/>
  <c r="FF8" i="2"/>
  <c r="FF9" i="2"/>
  <c r="FR11" i="2"/>
  <c r="FU8" i="2"/>
  <c r="FR7" i="2"/>
  <c r="FR8" i="2"/>
  <c r="FU10" i="2"/>
  <c r="FR9" i="2"/>
  <c r="FL10" i="2"/>
  <c r="FL8" i="2"/>
  <c r="FL6" i="2"/>
  <c r="FI10" i="2"/>
  <c r="FI6" i="2"/>
  <c r="FL11" i="2"/>
  <c r="FL9" i="2"/>
  <c r="FL7" i="2"/>
  <c r="FL5" i="2"/>
  <c r="FI8" i="2"/>
  <c r="FI11" i="2"/>
  <c r="FI9" i="2"/>
  <c r="FI7" i="2"/>
  <c r="FF5" i="2"/>
  <c r="FF6" i="2"/>
  <c r="CF5" i="2"/>
  <c r="CF6" i="2"/>
  <c r="CC5" i="2"/>
  <c r="CC6" i="2"/>
  <c r="CC8" i="2"/>
  <c r="CI11" i="2"/>
  <c r="CI10" i="2"/>
  <c r="CI9" i="2"/>
  <c r="CI8" i="2"/>
  <c r="CI7" i="2"/>
  <c r="CI6" i="2"/>
  <c r="CR11" i="2"/>
  <c r="CR9" i="2"/>
  <c r="CR8" i="2"/>
  <c r="CR7" i="2"/>
  <c r="CR6" i="2"/>
  <c r="CR5" i="2"/>
  <c r="CO11" i="2"/>
  <c r="CO10" i="2"/>
  <c r="CO8" i="2"/>
  <c r="CO7" i="2"/>
  <c r="CO6" i="2"/>
  <c r="CR10" i="2"/>
  <c r="CL11" i="2"/>
  <c r="CL10" i="2"/>
  <c r="CL9" i="2"/>
  <c r="CL8" i="2"/>
  <c r="CL7" i="2"/>
  <c r="CL6" i="2"/>
  <c r="CF8" i="2"/>
  <c r="CF11" i="2"/>
  <c r="CF7" i="2"/>
  <c r="CF10" i="2"/>
  <c r="CC7" i="2"/>
  <c r="CC11" i="2"/>
  <c r="DX5" i="2"/>
  <c r="EM10" i="2"/>
  <c r="EA10" i="2"/>
  <c r="EM11" i="2"/>
  <c r="EM5" i="2"/>
  <c r="EM7" i="2"/>
  <c r="EP5" i="2"/>
  <c r="EM8" i="2"/>
  <c r="EM6" i="2"/>
  <c r="DU7" i="2"/>
  <c r="EP9" i="2"/>
  <c r="ES11" i="2"/>
  <c r="DR7" i="2"/>
  <c r="ES6" i="2"/>
  <c r="EP8" i="2"/>
  <c r="ES10" i="2"/>
  <c r="DU10" i="2"/>
  <c r="ES5" i="2"/>
  <c r="EP7" i="2"/>
  <c r="ES9" i="2"/>
  <c r="EP11" i="2"/>
  <c r="ES7" i="2"/>
  <c r="DF10" i="2"/>
  <c r="EP6" i="2"/>
  <c r="EA7" i="2"/>
  <c r="EJ5" i="2"/>
  <c r="EJ6" i="2"/>
  <c r="EJ7" i="2"/>
  <c r="EJ8" i="2"/>
  <c r="EJ9" i="2"/>
  <c r="EA11" i="2"/>
  <c r="EA8" i="2"/>
  <c r="EG8" i="2"/>
  <c r="EA5" i="2"/>
  <c r="EA9" i="2"/>
  <c r="DC9" i="2"/>
  <c r="DF6" i="2"/>
  <c r="DC6" i="2"/>
  <c r="EG5" i="2"/>
  <c r="DX7" i="2"/>
  <c r="DR9" i="2"/>
  <c r="EG10" i="2"/>
  <c r="DR6" i="2"/>
  <c r="DU11" i="2"/>
  <c r="DU6" i="2"/>
  <c r="EG7" i="2"/>
  <c r="DX9" i="2"/>
  <c r="DX6" i="2"/>
  <c r="DR8" i="2"/>
  <c r="EJ11" i="2"/>
  <c r="DU9" i="2"/>
  <c r="DR5" i="2"/>
  <c r="DU8" i="2"/>
  <c r="EG9" i="2"/>
  <c r="DX8" i="2"/>
  <c r="DR10" i="2"/>
  <c r="DC7" i="2"/>
  <c r="DI9" i="2"/>
  <c r="DI5" i="2"/>
  <c r="DC8" i="2"/>
  <c r="ED11" i="2"/>
  <c r="CZ9" i="2"/>
  <c r="DC10" i="2"/>
  <c r="DI11" i="2"/>
  <c r="CZ6" i="2"/>
  <c r="DC11" i="2"/>
  <c r="ED5" i="2"/>
  <c r="ED6" i="2"/>
  <c r="ED7" i="2"/>
  <c r="ED8" i="2"/>
  <c r="ED9" i="2"/>
  <c r="CZ5" i="2"/>
  <c r="ED10" i="2"/>
  <c r="DI7" i="2"/>
  <c r="CZ7" i="2"/>
  <c r="CZ11" i="2"/>
  <c r="DO5" i="2"/>
  <c r="DO6" i="2"/>
  <c r="DO7" i="2"/>
  <c r="DO8" i="2"/>
  <c r="DO9" i="2"/>
  <c r="DO11" i="2"/>
  <c r="DX10" i="2"/>
  <c r="DL11" i="2"/>
  <c r="DI10" i="2"/>
  <c r="CZ10" i="2"/>
  <c r="DF9" i="2"/>
  <c r="DL7" i="2"/>
  <c r="DI6" i="2"/>
  <c r="DF5" i="2"/>
  <c r="DL8" i="2"/>
  <c r="DF11" i="2"/>
  <c r="DL9" i="2"/>
  <c r="DF7" i="2"/>
  <c r="DL5" i="2"/>
  <c r="DL10" i="2"/>
  <c r="EY5" i="2"/>
  <c r="FB5" i="2"/>
  <c r="EY6" i="2"/>
  <c r="FB6" i="2"/>
  <c r="EY7" i="2"/>
  <c r="FB7" i="2"/>
  <c r="EY8" i="2"/>
  <c r="FB8" i="2"/>
  <c r="EY9" i="2"/>
  <c r="FB9" i="2"/>
  <c r="EY10" i="2"/>
  <c r="FB10" i="2"/>
  <c r="EY11" i="2"/>
  <c r="FB11" i="2"/>
  <c r="EW12" i="2"/>
  <c r="EZ12" i="2"/>
  <c r="FR14" i="2" s="1"/>
  <c r="CX7" i="2"/>
  <c r="CX8" i="2"/>
  <c r="CX9" i="2"/>
  <c r="CX10" i="2"/>
  <c r="CX11" i="2"/>
  <c r="CX6" i="2"/>
  <c r="CX5" i="2"/>
  <c r="CV12" i="2"/>
  <c r="W7" i="2"/>
  <c r="W8" i="2"/>
  <c r="W9" i="2"/>
  <c r="W10" i="2"/>
  <c r="W11" i="2"/>
  <c r="W6" i="2"/>
  <c r="W5" i="2"/>
  <c r="T7" i="2"/>
  <c r="T8" i="2"/>
  <c r="T9" i="2"/>
  <c r="T10" i="2"/>
  <c r="T11" i="2"/>
  <c r="T6" i="2"/>
  <c r="T5" i="2"/>
  <c r="Q8" i="2"/>
  <c r="Q7" i="2"/>
  <c r="Q9" i="2"/>
  <c r="Q10" i="2"/>
  <c r="Q11" i="2"/>
  <c r="Q6" i="2"/>
  <c r="Q5" i="2"/>
  <c r="U12" i="2"/>
  <c r="SD12" i="2" s="1"/>
  <c r="R12" i="2"/>
  <c r="EG12" i="2" s="1"/>
  <c r="O12" i="2"/>
  <c r="PS12" i="2" s="1"/>
  <c r="L7" i="2"/>
  <c r="L8" i="2"/>
  <c r="L9" i="2"/>
  <c r="L10" i="2"/>
  <c r="L11" i="2"/>
  <c r="L6" i="2"/>
  <c r="L5" i="2"/>
  <c r="I9" i="2"/>
  <c r="I8" i="2"/>
  <c r="I10" i="2"/>
  <c r="I11" i="2"/>
  <c r="I7" i="2"/>
  <c r="I6" i="2"/>
  <c r="I5" i="2"/>
  <c r="K7" i="2"/>
  <c r="H10" i="2"/>
  <c r="QN12" i="2" l="1"/>
  <c r="PV12" i="2"/>
  <c r="UD12" i="2"/>
  <c r="UA12" i="2"/>
  <c r="TX12" i="2"/>
  <c r="TU12" i="2"/>
  <c r="LB12" i="2"/>
  <c r="SA12" i="2"/>
  <c r="LW12" i="2"/>
  <c r="LQ12" i="2"/>
  <c r="MX14" i="2"/>
  <c r="PY12" i="2"/>
  <c r="DU12" i="2"/>
  <c r="HC12" i="2"/>
  <c r="HI12" i="2"/>
  <c r="FT14" i="2"/>
  <c r="FQ14" i="2"/>
  <c r="FN14" i="2"/>
  <c r="XW12" i="2"/>
  <c r="YC12" i="2"/>
  <c r="XQ12" i="2"/>
  <c r="XZ12" i="2"/>
  <c r="XT12" i="2"/>
  <c r="YF12" i="2"/>
  <c r="BG12" i="2"/>
  <c r="UP12" i="2"/>
  <c r="UM12" i="2"/>
  <c r="UJ12" i="2"/>
  <c r="BJ12" i="2"/>
  <c r="BD12" i="2"/>
  <c r="UG12" i="2"/>
  <c r="FE14" i="2"/>
  <c r="FK14" i="2"/>
  <c r="FH14" i="2"/>
  <c r="KY12" i="2"/>
  <c r="CL12" i="2"/>
  <c r="ID12" i="2"/>
  <c r="FF12" i="2"/>
  <c r="RC12" i="2"/>
  <c r="RU12" i="2"/>
  <c r="KA12" i="2"/>
  <c r="CC12" i="2"/>
  <c r="MU14" i="2"/>
  <c r="HL12" i="2"/>
  <c r="FI12" i="2"/>
  <c r="EM12" i="2"/>
  <c r="LK12" i="2"/>
  <c r="ML12" i="2"/>
  <c r="SM12" i="2"/>
  <c r="LE12" i="2"/>
  <c r="ND14" i="2"/>
  <c r="FU14" i="2"/>
  <c r="CO12" i="2"/>
  <c r="MX12" i="2"/>
  <c r="DI12" i="2"/>
  <c r="HR12" i="2"/>
  <c r="FR12" i="2"/>
  <c r="RO12" i="2"/>
  <c r="ML14" i="2"/>
  <c r="SJ12" i="2"/>
  <c r="MI14" i="2"/>
  <c r="GZ12" i="2"/>
  <c r="EA12" i="2"/>
  <c r="ND12" i="2"/>
  <c r="FU12" i="2"/>
  <c r="QE12" i="2"/>
  <c r="DF12" i="2"/>
  <c r="KV12" i="2"/>
  <c r="HF12" i="2"/>
  <c r="HX12" i="2"/>
  <c r="KS12" i="2"/>
  <c r="RR12" i="2"/>
  <c r="MO14" i="2"/>
  <c r="KP12" i="2"/>
  <c r="RL12" i="2"/>
  <c r="MF14" i="2"/>
  <c r="LQ14" i="2"/>
  <c r="MI12" i="2"/>
  <c r="SG12" i="2"/>
  <c r="DX12" i="2"/>
  <c r="IA12" i="2"/>
  <c r="DO12" i="2"/>
  <c r="LH12" i="2"/>
  <c r="MO12" i="2"/>
  <c r="LZ14" i="2"/>
  <c r="LT12" i="2"/>
  <c r="FO12" i="2"/>
  <c r="DC12" i="2"/>
  <c r="IG12" i="2"/>
  <c r="RF12" i="2"/>
  <c r="NA12" i="2"/>
  <c r="FL12" i="2"/>
  <c r="MR12" i="2"/>
  <c r="QZ12" i="2"/>
  <c r="KJ12" i="2"/>
  <c r="ES12" i="2"/>
  <c r="MC14" i="2"/>
  <c r="QT12" i="2"/>
  <c r="LZ12" i="2"/>
  <c r="EJ12" i="2"/>
  <c r="LW14" i="2"/>
  <c r="FO14" i="2"/>
  <c r="V6" i="2"/>
  <c r="YU12" i="2"/>
  <c r="YR12" i="2"/>
  <c r="YL12" i="2"/>
  <c r="YO12" i="2"/>
  <c r="YI12" i="2"/>
  <c r="BP12" i="2"/>
  <c r="VB12" i="2"/>
  <c r="UV12" i="2"/>
  <c r="UY12" i="2"/>
  <c r="VE12" i="2"/>
  <c r="BM12" i="2"/>
  <c r="US12" i="2"/>
  <c r="BS12" i="2"/>
  <c r="FL14" i="2"/>
  <c r="RX12" i="2"/>
  <c r="KG12" i="2"/>
  <c r="DL12" i="2"/>
  <c r="JX12" i="2"/>
  <c r="MC12" i="2"/>
  <c r="CI12" i="2"/>
  <c r="CZ12" i="2"/>
  <c r="EP12" i="2"/>
  <c r="QQ12" i="2"/>
  <c r="WY12" i="2"/>
  <c r="QH12" i="2"/>
  <c r="CF12" i="2"/>
  <c r="XB12" i="2"/>
  <c r="XK12" i="2"/>
  <c r="WV12" i="2"/>
  <c r="XN12" i="2"/>
  <c r="XH12" i="2"/>
  <c r="JU12" i="2"/>
  <c r="XE12" i="2"/>
  <c r="AU12" i="2"/>
  <c r="AX12" i="2"/>
  <c r="BA12" i="2"/>
  <c r="CW5" i="2"/>
  <c r="CW12" i="2"/>
  <c r="RI12" i="2"/>
  <c r="ED12" i="2"/>
  <c r="QK12" i="2"/>
  <c r="FF14" i="2"/>
  <c r="CR12" i="2"/>
  <c r="MF12" i="2"/>
  <c r="QB12" i="2"/>
  <c r="MU12" i="2"/>
  <c r="DR12" i="2"/>
  <c r="HU12" i="2"/>
  <c r="KD12" i="2"/>
  <c r="QW12" i="2"/>
  <c r="HO12" i="2"/>
  <c r="KM12" i="2"/>
  <c r="FI14" i="2"/>
  <c r="YO13" i="2"/>
  <c r="XW13" i="2"/>
  <c r="YL13" i="2"/>
  <c r="YU13" i="2"/>
  <c r="YF13" i="2"/>
  <c r="XB13" i="2"/>
  <c r="YI13" i="2"/>
  <c r="XE13" i="2"/>
  <c r="XZ13" i="2"/>
  <c r="XQ13" i="2"/>
  <c r="YR13" i="2"/>
  <c r="XN13" i="2"/>
  <c r="XH13" i="2"/>
  <c r="WB13" i="2"/>
  <c r="YC13" i="2"/>
  <c r="XK13" i="2"/>
  <c r="XT13" i="2"/>
  <c r="WV13" i="2"/>
  <c r="VJ13" i="2"/>
  <c r="WH13" i="2"/>
  <c r="WQ13" i="2"/>
  <c r="WN13" i="2"/>
  <c r="WK13" i="2"/>
  <c r="WE13" i="2"/>
  <c r="VY13" i="2"/>
  <c r="VM13" i="2"/>
  <c r="VS13" i="2"/>
  <c r="VP13" i="2"/>
  <c r="VV13" i="2"/>
  <c r="BM13" i="2"/>
  <c r="AU13" i="2"/>
  <c r="BG13" i="2"/>
  <c r="BA13" i="2"/>
  <c r="AX13" i="2"/>
  <c r="BS13" i="2"/>
  <c r="BD13" i="2"/>
  <c r="BJ13" i="2"/>
  <c r="BP13" i="2"/>
  <c r="S9" i="2"/>
  <c r="AM13" i="2"/>
  <c r="AJ13" i="2"/>
  <c r="AA13" i="2"/>
  <c r="AP13" i="2"/>
  <c r="AD13" i="2"/>
  <c r="AG13" i="2"/>
  <c r="LT13" i="2"/>
  <c r="VE13" i="2"/>
  <c r="UP13" i="2"/>
  <c r="TD13" i="2"/>
  <c r="TU13" i="2"/>
  <c r="UM13" i="2"/>
  <c r="UJ13" i="2"/>
  <c r="TG13" i="2"/>
  <c r="SU13" i="2"/>
  <c r="TA13" i="2"/>
  <c r="UG13" i="2"/>
  <c r="UY13" i="2"/>
  <c r="UV13" i="2"/>
  <c r="SX13" i="2"/>
  <c r="VB13" i="2"/>
  <c r="FA7" i="2"/>
  <c r="SM13" i="2"/>
  <c r="SG13" i="2"/>
  <c r="RX13" i="2"/>
  <c r="PS13" i="2"/>
  <c r="RC13" i="2"/>
  <c r="PY13" i="2"/>
  <c r="RR13" i="2"/>
  <c r="QT13" i="2"/>
  <c r="QK13" i="2"/>
  <c r="SJ13" i="2"/>
  <c r="QQ13" i="2"/>
  <c r="RI13" i="2"/>
  <c r="QZ13" i="2"/>
  <c r="QB13" i="2"/>
  <c r="QW13" i="2"/>
  <c r="PV13" i="2"/>
  <c r="RL13" i="2"/>
  <c r="RO13" i="2"/>
  <c r="RU13" i="2"/>
  <c r="QE13" i="2"/>
  <c r="RF13" i="2"/>
  <c r="JP13" i="2"/>
  <c r="NO13" i="2"/>
  <c r="NR13" i="2"/>
  <c r="OM13" i="2"/>
  <c r="PE13" i="2"/>
  <c r="OY13" i="2"/>
  <c r="NX13" i="2"/>
  <c r="NU13" i="2"/>
  <c r="OD13" i="2"/>
  <c r="NL13" i="2"/>
  <c r="PK13" i="2"/>
  <c r="PN13" i="2"/>
  <c r="OS13" i="2"/>
  <c r="OA13" i="2"/>
  <c r="OG13" i="2"/>
  <c r="OJ13" i="2"/>
  <c r="IX13" i="2"/>
  <c r="OP13" i="2"/>
  <c r="PB13" i="2"/>
  <c r="NA13" i="2"/>
  <c r="JD13" i="2"/>
  <c r="JM13" i="2"/>
  <c r="JA13" i="2"/>
  <c r="IR13" i="2"/>
  <c r="IL13" i="2"/>
  <c r="JG13" i="2"/>
  <c r="IO13" i="2"/>
  <c r="IU13" i="2"/>
  <c r="GO13" i="2"/>
  <c r="GR13" i="2"/>
  <c r="GF13" i="2"/>
  <c r="GL13" i="2"/>
  <c r="GI13" i="2"/>
  <c r="MU13" i="2"/>
  <c r="MX13" i="2"/>
  <c r="ND13" i="2"/>
  <c r="ML13" i="2"/>
  <c r="HU13" i="2"/>
  <c r="MR13" i="2"/>
  <c r="ID13" i="2"/>
  <c r="MF13" i="2"/>
  <c r="LZ13" i="2"/>
  <c r="MC13" i="2"/>
  <c r="IA13" i="2"/>
  <c r="HO13" i="2"/>
  <c r="MI13" i="2"/>
  <c r="LW13" i="2"/>
  <c r="MO13" i="2"/>
  <c r="HX13" i="2"/>
  <c r="IG13" i="2"/>
  <c r="HR13" i="2"/>
  <c r="HF13" i="2"/>
  <c r="HL13" i="2"/>
  <c r="GZ13" i="2"/>
  <c r="HI13" i="2"/>
  <c r="HC13" i="2"/>
  <c r="KM13" i="2"/>
  <c r="KD13" i="2"/>
  <c r="KP13" i="2"/>
  <c r="KJ13" i="2"/>
  <c r="LB13" i="2"/>
  <c r="KS13" i="2"/>
  <c r="KG13" i="2"/>
  <c r="KV13" i="2"/>
  <c r="ED13" i="2"/>
  <c r="JU13" i="2"/>
  <c r="LE13" i="2"/>
  <c r="LH13" i="2"/>
  <c r="LK13" i="2"/>
  <c r="KY13" i="2"/>
  <c r="KA13" i="2"/>
  <c r="JX13" i="2"/>
  <c r="EA13" i="2"/>
  <c r="EP13" i="2"/>
  <c r="EJ13" i="2"/>
  <c r="DX13" i="2"/>
  <c r="DU13" i="2"/>
  <c r="DI13" i="2"/>
  <c r="ES13" i="2"/>
  <c r="DO13" i="2"/>
  <c r="EM13" i="2"/>
  <c r="EG13" i="2"/>
  <c r="DR13" i="2"/>
  <c r="DL13" i="2"/>
  <c r="FF13" i="2"/>
  <c r="FU13" i="2"/>
  <c r="FI13" i="2"/>
  <c r="FO13" i="2"/>
  <c r="FL13" i="2"/>
  <c r="FR13" i="2"/>
  <c r="CF13" i="2"/>
  <c r="CI13" i="2"/>
  <c r="CL13" i="2"/>
  <c r="CR13" i="2"/>
  <c r="CC13" i="2"/>
  <c r="EX9" i="2"/>
  <c r="EX12" i="2"/>
  <c r="D11" i="2"/>
  <c r="DF13" i="2"/>
  <c r="DC13" i="2"/>
  <c r="CZ13" i="2"/>
  <c r="P13" i="2"/>
  <c r="V13" i="2"/>
  <c r="EX8" i="2"/>
  <c r="V8" i="2"/>
  <c r="CW13" i="2"/>
  <c r="FA6" i="2"/>
  <c r="H13" i="2"/>
  <c r="S13" i="2"/>
  <c r="EX7" i="2"/>
  <c r="FA5" i="2"/>
  <c r="EX6" i="2"/>
  <c r="EX5" i="2"/>
  <c r="FA11" i="2"/>
  <c r="FA12" i="2"/>
  <c r="FA10" i="2"/>
  <c r="EX10" i="2"/>
  <c r="FA8" i="2"/>
  <c r="EX11" i="2"/>
  <c r="FA9" i="2"/>
  <c r="P7" i="2"/>
  <c r="P8" i="2"/>
  <c r="V9" i="2"/>
  <c r="P6" i="2"/>
  <c r="P10" i="2"/>
  <c r="V5" i="2"/>
  <c r="P11" i="2"/>
  <c r="S8" i="2"/>
  <c r="S7" i="2"/>
  <c r="S11" i="2"/>
  <c r="P5" i="2"/>
  <c r="S6" i="2"/>
  <c r="V7" i="2"/>
  <c r="P9" i="2"/>
  <c r="S10" i="2"/>
  <c r="V11" i="2"/>
  <c r="S5" i="2"/>
  <c r="V10" i="2"/>
  <c r="CW8" i="2"/>
  <c r="CW11" i="2"/>
  <c r="CW6" i="2"/>
  <c r="CW10" i="2"/>
  <c r="CW7" i="2"/>
  <c r="CW9" i="2"/>
  <c r="H9" i="2"/>
  <c r="K8" i="2"/>
  <c r="K9" i="2"/>
  <c r="H5" i="2"/>
  <c r="K10" i="2"/>
  <c r="H6" i="2"/>
  <c r="K11" i="2"/>
  <c r="H7" i="2"/>
  <c r="K5" i="2"/>
  <c r="H8" i="2"/>
  <c r="K6" i="2"/>
  <c r="K13" i="2"/>
  <c r="H11" i="2"/>
  <c r="D5" i="2"/>
  <c r="D6" i="2"/>
  <c r="D7" i="2"/>
  <c r="D8" i="2"/>
  <c r="D12" i="2" l="1"/>
  <c r="V12" i="2"/>
  <c r="P12" i="2"/>
  <c r="S12" i="2"/>
  <c r="K12" i="2"/>
  <c r="H12" i="2"/>
</calcChain>
</file>

<file path=xl/sharedStrings.xml><?xml version="1.0" encoding="utf-8"?>
<sst xmlns="http://schemas.openxmlformats.org/spreadsheetml/2006/main" count="3219" uniqueCount="780">
  <si>
    <t>Timestamp</t>
  </si>
  <si>
    <t>Username</t>
  </si>
  <si>
    <t>1. Are you the owner of a micro, small or medium-sized enterprise in the textile or food sector?</t>
  </si>
  <si>
    <t>2. In which country is the headquarters of the enterprise?</t>
  </si>
  <si>
    <t>3. In which city, town, or village is the enterprise located?</t>
  </si>
  <si>
    <t>4. Please indicate the gender of the owner.</t>
  </si>
  <si>
    <t>5. Please indicate the gender of the co-owner (if any).</t>
  </si>
  <si>
    <t>6. Please write down the number of employees of the enterprise.</t>
  </si>
  <si>
    <t>7. Please indicate whether the enterprise is registered and/or licensed.</t>
  </si>
  <si>
    <t>8. Please select the sector that describes the enterprise best.</t>
  </si>
  <si>
    <t>9. Please describe in your own words, the activities of the enterprise.</t>
  </si>
  <si>
    <t>10. Please write down the annual production output of the enterprise.</t>
  </si>
  <si>
    <t>1. Please select the source of energy that is used in the enterprise for its energetic and electric needs.</t>
  </si>
  <si>
    <t>2. Please select the average monthly electricity consumption level that reflects best the electric needs of the enterprise.</t>
  </si>
  <si>
    <t>3. Please indicate the average monthly fuel consumption that reflects best the energy needs of the enterprise.</t>
  </si>
  <si>
    <t>4. Please write down the yearly average energy costs (electricity and fuel) of the enterprise.</t>
  </si>
  <si>
    <t>2023/01/16 10:17:51 AM GMT+1</t>
  </si>
  <si>
    <t>Yes</t>
  </si>
  <si>
    <t>Ghana</t>
  </si>
  <si>
    <t xml:space="preserve">Abortia, Aworasa, kpone, Guli, </t>
  </si>
  <si>
    <t>Female</t>
  </si>
  <si>
    <t>No co-owner</t>
  </si>
  <si>
    <t>Manufacture of food products</t>
  </si>
  <si>
    <t xml:space="preserve">Harvesting, collection, pa-boiling, drying, roasting, milling, boiling, cooling and packaging </t>
  </si>
  <si>
    <t>Shea butter=50-100 tons/year, juice=1,000-2,000 litres/year</t>
  </si>
  <si>
    <t>Electricity from national grid;Solar energy;Biomass</t>
  </si>
  <si>
    <t>121-140 kWh</t>
  </si>
  <si>
    <t>25kg</t>
  </si>
  <si>
    <t>6312 euro</t>
  </si>
  <si>
    <t>2023/01/16 10:15:09 PM GMT+1</t>
  </si>
  <si>
    <t>Accra</t>
  </si>
  <si>
    <t>Manufacture of textiles</t>
  </si>
  <si>
    <t xml:space="preserve">Production of garments and acestries </t>
  </si>
  <si>
    <t>Electricity from national grid;Diesel;Liquefied petroleum gas (LPG)</t>
  </si>
  <si>
    <t>I don't know</t>
  </si>
  <si>
    <t>None</t>
  </si>
  <si>
    <t>10,800 Ghana cedis</t>
  </si>
  <si>
    <t>2023/01/16 10:26:57 PM GMT+1</t>
  </si>
  <si>
    <t xml:space="preserve">Accra </t>
  </si>
  <si>
    <t>Production of garments and acestries</t>
  </si>
  <si>
    <t>2023/01/20 2:04:58 PM GMT+1</t>
  </si>
  <si>
    <t>Kenya</t>
  </si>
  <si>
    <t>Kajaido, Mashuuru,Sunde</t>
  </si>
  <si>
    <t>Male</t>
  </si>
  <si>
    <t>Crop and animal production, hunting and related service activities</t>
  </si>
  <si>
    <t>Livestock &amp; Breeding</t>
  </si>
  <si>
    <t>480 goats &amp; sheep,60 Cows</t>
  </si>
  <si>
    <t>Gasoline;Solar energy;Liquefied petroleum gas (LPG)</t>
  </si>
  <si>
    <t>78kgs LPG, 30 litres Petrol</t>
  </si>
  <si>
    <t>2023/01/20 2:38:35 PM GMT+1</t>
  </si>
  <si>
    <t>Eldoret Town</t>
  </si>
  <si>
    <t xml:space="preserve">Maize milling have a Brand RAMI FLOUR </t>
  </si>
  <si>
    <t>10M</t>
  </si>
  <si>
    <t>Electricity from national grid</t>
  </si>
  <si>
    <t>Above 201 kWh</t>
  </si>
  <si>
    <t>2023/01/20 3:10:07 PM GMT+1</t>
  </si>
  <si>
    <t xml:space="preserve">Naivasha </t>
  </si>
  <si>
    <t>Food and beverage service activities</t>
  </si>
  <si>
    <t>Food production,food distribution.</t>
  </si>
  <si>
    <t>2400 kgs of beef cooked/year
303 chicken/year
15000 packets of maize/year
1600 kgs of rice/year</t>
  </si>
  <si>
    <t>Electricity from national grid;Kerosene;Liquefied petroleum gas (LPG);Other</t>
  </si>
  <si>
    <t>26kg lpg/month</t>
  </si>
  <si>
    <t>2023/01/23 8:47:09 PM GMT+1</t>
  </si>
  <si>
    <t>Nairobi, Kiambu, Nyeri and Laikipia</t>
  </si>
  <si>
    <t>Preparation of food and beverage and service of this products to customers.</t>
  </si>
  <si>
    <t>Assorted meal 3600 plates/ year
Roasted beef   3600 kgs /year
Roasted goat.  3600 kgs/ year
Roasted chicken 1800kgs/year
Raw meat  3600kgs /year
Raw chicken 2400 /year
Raw Eggs 3600 trays/year
Raw sausages 3600 kgs/year</t>
  </si>
  <si>
    <t>Electricity from national grid;Liquefied petroleum gas (LPG);Other</t>
  </si>
  <si>
    <t>81-100 kWh</t>
  </si>
  <si>
    <t>40kg LPG/month</t>
  </si>
  <si>
    <t>2023/01/24 3:49:18 PM GMT+1</t>
  </si>
  <si>
    <t>Nairobi/Ngong/Ngong</t>
  </si>
  <si>
    <t xml:space="preserve">(b)Food  sector
Eden Gold  is  a  social entrepreneurship  partnering  with  Farmers especially  the  women in production of  amaranth  as  a food  security mitigation. Our vision is  to provide  healthy  nutritious  food to  families  at  all  times. we  live  to empower  the  women  by  capacity  building  them to grow amaranth as  an  alternative  source  of  nutrition. We  use  the  amaranth  to produce health cookies ,immune boost health  porridge  and  a  breakfast  cereal.
</t>
  </si>
  <si>
    <t>our annual production  per year is as  follows:
1.cookies  1500Kgs 
2,Health Porridge   3000kgs
3Amaranth  Pop  Cereal  1000kgs</t>
  </si>
  <si>
    <t>Electricity from national grid;Liquefied petroleum gas (LPG)</t>
  </si>
  <si>
    <t>2023/01/24 6:06:52 PM GMT+1</t>
  </si>
  <si>
    <t>Meru county, Buuri constituency, Ruiri Location</t>
  </si>
  <si>
    <t>Vegetable production, onions, tomatoes, capsicums and French beans</t>
  </si>
  <si>
    <t>100tonnes tomatoes/year, 50 tonnes onions/year, 25tonnes capsicum/year and 20tonnes french beans/year</t>
  </si>
  <si>
    <t>Solar energy</t>
  </si>
  <si>
    <t>2023/01/25 2:28:13 PM GMT+1</t>
  </si>
  <si>
    <t>Egypt</t>
  </si>
  <si>
    <t xml:space="preserve">Old Cairo </t>
  </si>
  <si>
    <t xml:space="preserve">My project on textile sector , we dyeing and drawing fabric with batik technique and then we sewing them to finally get a distinctive Egyptian product that competes in the field of international fashion. </t>
  </si>
  <si>
    <t>It's around 1500 pieces at the year ( dresses _ plouses _ kaftans _ pants _skirts _ cauchins)</t>
  </si>
  <si>
    <t>2023/01/25 2:52:37 PM GMT+1</t>
  </si>
  <si>
    <t xml:space="preserve">Nyeri, Nairobi and Taita-Taveta </t>
  </si>
  <si>
    <t>Other</t>
  </si>
  <si>
    <t>Goat Milk production &amp; we breed goats.</t>
  </si>
  <si>
    <t xml:space="preserve">1,440 Litres </t>
  </si>
  <si>
    <t xml:space="preserve">I don't know </t>
  </si>
  <si>
    <t>2023/01/25 6:38:23 PM GMT+1</t>
  </si>
  <si>
    <t xml:space="preserve">Production of coconut milk, coconut water, coconut flakes and packaging of coconut oil </t>
  </si>
  <si>
    <t xml:space="preserve">4000liters of coconut oil a year
2000liters of coconut milk
</t>
  </si>
  <si>
    <t>2023/01/26 4:43:25 PM GMT+1</t>
  </si>
  <si>
    <t>Malakisi , Bungoma County.</t>
  </si>
  <si>
    <t>Our first activity is sourcing the raw materials, the raw materials are transported to the site,they are graded ie grade 1,2,3. After grading the raw materials are sorted,they are washed two to three times, after washing they are sliced into thin crispy particles,they are then dried. After drying,they are weighed, sorting is done again then we finally mix the products in a mixer then milling is done. Packaging and distribution follows after milling of the products.It is important to note that the products are weighed at every stage.</t>
  </si>
  <si>
    <t>9000 kgs of orange fleshed sweet potato per year.</t>
  </si>
  <si>
    <t>Electricity from national grid;Natural gas (NG)</t>
  </si>
  <si>
    <t>21-40 kWh</t>
  </si>
  <si>
    <t xml:space="preserve">190 kgs LPG gas monthly </t>
  </si>
  <si>
    <t>2023/01/27 6:58:52 PM GMT+1</t>
  </si>
  <si>
    <t>Cairo</t>
  </si>
  <si>
    <t>Preparing design , Preparing fabrics and accessories  , cutting , embroidery    sewing    finishing and then send to the  shops</t>
  </si>
  <si>
    <t xml:space="preserve">Around 1000 peices </t>
  </si>
  <si>
    <t>2023/01/29 2:09:16 PM GMT+1</t>
  </si>
  <si>
    <t xml:space="preserve">Cairo Egypt </t>
  </si>
  <si>
    <t xml:space="preserve">Selling brownies and carrot cake and the healthy alternatives for them </t>
  </si>
  <si>
    <t xml:space="preserve">It varies from 70 pieces to 100 pieces per month </t>
  </si>
  <si>
    <t>I don't know as I live in my parents house and don't know the exact value</t>
  </si>
  <si>
    <t>2023/01/31 9:33:01 AM GMT+1</t>
  </si>
  <si>
    <t>CHUKA</t>
  </si>
  <si>
    <t>milk production and processing to yoghurt</t>
  </si>
  <si>
    <t>yogurt, currently 200 litres per day</t>
  </si>
  <si>
    <t>Electricity from national grid;Biomass</t>
  </si>
  <si>
    <t>101-120 kWh</t>
  </si>
  <si>
    <t>2023/02/01 9:29:12 AM GMT+1</t>
  </si>
  <si>
    <t>Belbes, Sharkia</t>
  </si>
  <si>
    <t>production of Garments and many other textile items.</t>
  </si>
  <si>
    <t>one million item per year</t>
  </si>
  <si>
    <t>Electricity from national grid;Solar energy</t>
  </si>
  <si>
    <t>181-200 kWh</t>
  </si>
  <si>
    <t>17 MW/H. per month</t>
  </si>
  <si>
    <t>263000 LE.</t>
  </si>
  <si>
    <t>2023/02/03 12:57:29 PM GMT+1</t>
  </si>
  <si>
    <t>alive@goodgutmama.com</t>
  </si>
  <si>
    <t>No</t>
  </si>
  <si>
    <t>Manufacturing Gut health food products, probiotics, gluten free etc</t>
  </si>
  <si>
    <t>3000Litres &amp; 200kg of gut health foods. This includes: probiotics foods and beverages, gluten free breads and other bakery items.</t>
  </si>
  <si>
    <t>2023/02/03 8:58:03 PM GMT+1</t>
  </si>
  <si>
    <t>periswabala@yahoo.com</t>
  </si>
  <si>
    <t>Busia county, bumala center</t>
  </si>
  <si>
    <t>Preparing fast foods e.g fries, chiken, madazi,  other edibles</t>
  </si>
  <si>
    <t xml:space="preserve">90kgs of fries per week, (90*4*12) 4320kg of fries per year. 
4kg baking flour(1kg=50 madazi. âˆš50*4=200 mandazi per day (200*4*12)9600 madazi per year. 
6chicken per day(1 chicken 8piecesâˆš=8*6= 48pieces a day. A year(48*300)=14400 chicken pieces a year. </t>
  </si>
  <si>
    <t>Electricity from national grid;Other</t>
  </si>
  <si>
    <t>80 electricity units per month</t>
  </si>
  <si>
    <t>2023/02/03 10:35:31 PM GMT+1</t>
  </si>
  <si>
    <t>matildaflowenterprise@gmail.com</t>
  </si>
  <si>
    <t xml:space="preserve">Accra /Ghana </t>
  </si>
  <si>
    <t xml:space="preserve">The production of garments and accessories </t>
  </si>
  <si>
    <t xml:space="preserve">1200 garments and accessories </t>
  </si>
  <si>
    <t>2023/02/06 2:16:03 PM GMT+1</t>
  </si>
  <si>
    <t>john.ngari@abysinia.co.ke</t>
  </si>
  <si>
    <t>Kandara</t>
  </si>
  <si>
    <t>Cereal grains milling, 
Animal feeds mixing and processing 
Dairy products production</t>
  </si>
  <si>
    <t>Processed dairy products Litres/month (in production for months only)
863,341 Kgs Processed Dairy products/Year
20,146 Tonnes Animal Feeds/year 
28,148 Tonnes Maize meal /year 
166,862 Kgs Raw milk from farm/Year
12,700 Trays of eggs from poultry/Year</t>
  </si>
  <si>
    <t>Electricity from national grid;Diesel;Solar energy;Biomass</t>
  </si>
  <si>
    <t>2023/02/07 12:25:01 PM GMT+1</t>
  </si>
  <si>
    <t>cracodecrafts@gmail.com</t>
  </si>
  <si>
    <t>Tanzania</t>
  </si>
  <si>
    <t>Savei, kinondoni, Dar es salaam</t>
  </si>
  <si>
    <t>Producing handmade crafts from natural and locally available materials, batiki, kitenge, and kanga cloth, and recycled garments.</t>
  </si>
  <si>
    <t>1200 pcs/year.</t>
  </si>
  <si>
    <t>none</t>
  </si>
  <si>
    <t>2023/02/13 12:27:06 PM GMT+1</t>
  </si>
  <si>
    <t xml:space="preserve">Dar es Salaam </t>
  </si>
  <si>
    <t xml:space="preserve">1000pcs a year </t>
  </si>
  <si>
    <t>2023/02/17 11:16:30 AM GMT+1</t>
  </si>
  <si>
    <t>Dar es salaam, kinondoni/makongo/mlalakuwa-survey</t>
  </si>
  <si>
    <t>Other manufacturing</t>
  </si>
  <si>
    <t xml:space="preserve">We produce various products with total of 6000 pieces/year.
</t>
  </si>
  <si>
    <t>2023/04/26 7:23:10 PM GMT+1</t>
  </si>
  <si>
    <t>Dar es salaam</t>
  </si>
  <si>
    <t>I prefer not to say</t>
  </si>
  <si>
    <t>Weaving</t>
  </si>
  <si>
    <t>Vikoi, scarf and bedsheets</t>
  </si>
  <si>
    <t>I don't know i</t>
  </si>
  <si>
    <t>2023/06/16 11:44:51 AM GMT+1</t>
  </si>
  <si>
    <t>Malawi</t>
  </si>
  <si>
    <t xml:space="preserve">Lilongwe </t>
  </si>
  <si>
    <t xml:space="preserve">Sewing </t>
  </si>
  <si>
    <t>20x 50 suits/ year</t>
  </si>
  <si>
    <t>2023/06/16 12:29:36 PM GMT+1</t>
  </si>
  <si>
    <t>Lilongwe city</t>
  </si>
  <si>
    <t xml:space="preserve">Cassava flour and cassava baking  flour, kambuzi chillie source,   natural honey, </t>
  </si>
  <si>
    <t>2000kgs of cassava flour per year, 1000 k1500 cassava baking flour per year. 5000 litres of kambuzi chillie source per year, 5000 litres of pure natural honey per year.</t>
  </si>
  <si>
    <t>Electricity from national grid;Diesel</t>
  </si>
  <si>
    <t>2023/06/16 12:56:28 PM GMT+1</t>
  </si>
  <si>
    <t>Manufacture of leather and related products</t>
  </si>
  <si>
    <t xml:space="preserve">Textile products , leather and leather products </t>
  </si>
  <si>
    <t xml:space="preserve">Leather shoes 100 pairs value@ 450,000 Malawi kwacha
Textile products 1000 pieces value @830,000 Malawi kwacha </t>
  </si>
  <si>
    <t xml:space="preserve">None </t>
  </si>
  <si>
    <t>2023/06/16 2:41:59 PM GMT+1</t>
  </si>
  <si>
    <t>Lilongwe</t>
  </si>
  <si>
    <t>Production of bee honey and its related products from owned Apiaries.</t>
  </si>
  <si>
    <t>2.5 tonnes per year</t>
  </si>
  <si>
    <t>2023/06/16 6:06:40 PM GMT+1</t>
  </si>
  <si>
    <t xml:space="preserve">Maize, hibiscus, Rice, soya, banana, sunflower, tomato, onion farming and value added products I.e Hibiscus drink, </t>
  </si>
  <si>
    <t xml:space="preserve">Soya      40 bags per year 50 kgs
Maize     30
Chidede  5 bags
Sunflower  30 bags
</t>
  </si>
  <si>
    <t>2023/06/16 9:25:45 PM GMT+1</t>
  </si>
  <si>
    <t>Mzuzu (bia)</t>
  </si>
  <si>
    <t xml:space="preserve">Food sector, ground nuts flour </t>
  </si>
  <si>
    <t>2500 kg groundnuts flour,</t>
  </si>
  <si>
    <t>2023/06/17 5:11:18 AM GMT+1</t>
  </si>
  <si>
    <t>Kasungu</t>
  </si>
  <si>
    <t xml:space="preserve">Poultry production </t>
  </si>
  <si>
    <t>1200 chickens a year</t>
  </si>
  <si>
    <t>41-60 kWh</t>
  </si>
  <si>
    <t>I dont know</t>
  </si>
  <si>
    <t>2023/06/17 5:19:20 AM GMT+1</t>
  </si>
  <si>
    <t>Baby flour milling</t>
  </si>
  <si>
    <t>1500 tons</t>
  </si>
  <si>
    <t>2023/06/17 7:57:34 AM GMT+1</t>
  </si>
  <si>
    <t xml:space="preserve">Dedza district </t>
  </si>
  <si>
    <t xml:space="preserve">25000peaces of clothes per year
7tanes of tomatoes per year </t>
  </si>
  <si>
    <t>0-20 kWh</t>
  </si>
  <si>
    <t>2023/06/17 11:02:00 AM GMT+1</t>
  </si>
  <si>
    <t>Lilongwe city along airwing tarmac road close to Buli trading center.</t>
  </si>
  <si>
    <t xml:space="preserve">45 employees </t>
  </si>
  <si>
    <t xml:space="preserve">Production of organic fertilizer </t>
  </si>
  <si>
    <t>1000 tones /year</t>
  </si>
  <si>
    <t>2023/06/17 12:53:19 PM GMT+1</t>
  </si>
  <si>
    <t>Dowa, Lilongwe</t>
  </si>
  <si>
    <t>Livestock breeding, maize milling, milk production</t>
  </si>
  <si>
    <t>800 piglets per year, 2000kg pork per annum, 12000 litres milk</t>
  </si>
  <si>
    <t>Electricity from national grid;Solar energy;Biomass;Other</t>
  </si>
  <si>
    <t>2023/06/17 9:26:57 PM GMT+1</t>
  </si>
  <si>
    <t xml:space="preserve">Blantyre </t>
  </si>
  <si>
    <t>Manufacture of wearing apparel</t>
  </si>
  <si>
    <t>We're an enterprise that operates in outfits making with knitting with crochets and sewing with a sewing machine and hand needles. The outfits are dresses, blouses, skirts, winter hats, sunhats, bikini's, winter boots, cardigans</t>
  </si>
  <si>
    <t>1,000 Ankara and knitted outfits/year</t>
  </si>
  <si>
    <t>2023/07/03 7:21:18 PM GMT+1</t>
  </si>
  <si>
    <t xml:space="preserve">Knitting and crocheting </t>
  </si>
  <si>
    <t>500 pieces per year</t>
  </si>
  <si>
    <t>2023/12/21 2:16:05 PM GMT+1</t>
  </si>
  <si>
    <t>Kiambu, Murang;a , Kajiado, Garissa, Nakuru, Kirinyaga, Homabay, Busia</t>
  </si>
  <si>
    <t xml:space="preserve">Aggregation and market access of perishable fruits, vegetables and fish from smallholder farmers. </t>
  </si>
  <si>
    <t>4,000MT / Year aggregated and traded</t>
  </si>
  <si>
    <t>2023/12/21 2:25:31 PM GMT+1</t>
  </si>
  <si>
    <t>Nigeria</t>
  </si>
  <si>
    <t>Kaduna</t>
  </si>
  <si>
    <t>Processing Tomatoes and other Agricultural produce.</t>
  </si>
  <si>
    <t>57 tonnes of Tomatoes/annum</t>
  </si>
  <si>
    <t>Electricity from national grid;Diesel;Solar energy;Liquefied petroleum gas (LPG)</t>
  </si>
  <si>
    <t>50kg LPG/Month</t>
  </si>
  <si>
    <t>2023/12/21 5:59:03 PM GMT+1</t>
  </si>
  <si>
    <t>Kura, Kano State</t>
  </si>
  <si>
    <t xml:space="preserve">Rice Milling </t>
  </si>
  <si>
    <t>1500 tons of milled rice per year</t>
  </si>
  <si>
    <t>Electricity from national grid;Diesel;Biomass</t>
  </si>
  <si>
    <t>2023/12/22 8:01:58 AM GMT+1</t>
  </si>
  <si>
    <t>Abeokuta</t>
  </si>
  <si>
    <t>Fishing and aquaculture</t>
  </si>
  <si>
    <t>Drying fish with the uses of local oven</t>
  </si>
  <si>
    <t>3000kg of fish/year, 70bags of charcoal and water</t>
  </si>
  <si>
    <t>Liquefied petroleum gas (LPG);Other</t>
  </si>
  <si>
    <t>2023/12/22 9:04:03 AM GMT+1</t>
  </si>
  <si>
    <t xml:space="preserve">Ijebu Ode, Ogun State </t>
  </si>
  <si>
    <t>Rearing of catfish from fingerlings to Big sizes. We rear six different sizes; 
1. Big(3kg above)
2. Medium (2-3kg)
3. Small (1.5- 2kg)
4. Smallest (1-1.4kg)
5. Table size mÃ©lange (800-1000kg)
6. Foldable size (300-800g).
We are into processing by oven drying the fishes, well Garnished with organic herbs and hygienically packaged for long term preservation.</t>
  </si>
  <si>
    <t xml:space="preserve">6 tonnes/ year </t>
  </si>
  <si>
    <t>Gasoline;Liquefied petroleum gas (LPG)</t>
  </si>
  <si>
    <t>2023/12/22 1:24:13 PM GMT+1</t>
  </si>
  <si>
    <t xml:space="preserve">Iboogun Olaogun village via ifo, Ogun State </t>
  </si>
  <si>
    <t>Oil palm plantation,we extract crude palm oil from the harvested palm fruits, process the fruits the extract the crude palm oil, we then crack the Palm kernel shells and further extract oil which is palm kernel oil (PKO). We then get palm kernel cake from the processing to get the (PKC). 2</t>
  </si>
  <si>
    <t>Crude palm oil : 5Ton
Palm kernel oil:3 ton
Palm kernel cake: 1Ton</t>
  </si>
  <si>
    <t>Diesel</t>
  </si>
  <si>
    <t>2023/12/22 2:49:17 PM GMT+1</t>
  </si>
  <si>
    <t xml:space="preserve">Odeda </t>
  </si>
  <si>
    <t xml:space="preserve">Production of Palm oil, maize, tomatoes, pepper, lemon and cassava </t>
  </si>
  <si>
    <t xml:space="preserve">1250 liters of palm oil, 51 baskets of pepper, 28 baskets of tomatoes, 2,500kg of maize, 7cabstar truck of cassava and 500kg of lemon </t>
  </si>
  <si>
    <t>Diesel;Solar energy</t>
  </si>
  <si>
    <t>2023/12/22 4:35:36 PM GMT+1</t>
  </si>
  <si>
    <t xml:space="preserve">Lafia </t>
  </si>
  <si>
    <t xml:space="preserve">Rice parboiling and milling </t>
  </si>
  <si>
    <t xml:space="preserve">390 tones/annual </t>
  </si>
  <si>
    <t>Diesel;Other</t>
  </si>
  <si>
    <t>2023/12/22 4:51:07 PM GMT+1</t>
  </si>
  <si>
    <t>Ogun, ijebu igbo , Ojowo</t>
  </si>
  <si>
    <t>Rice Milling</t>
  </si>
  <si>
    <t>Rice over 350  Tonnes  per Annual</t>
  </si>
  <si>
    <t>2023/12/22 5:05:36 PM GMT+1</t>
  </si>
  <si>
    <t xml:space="preserve">Not applicable </t>
  </si>
  <si>
    <t xml:space="preserve">Rice processing </t>
  </si>
  <si>
    <t>1,400 Metric tonnes of parboiled Rice</t>
  </si>
  <si>
    <t>2023/12/22 5:09:12 PM GMT+1</t>
  </si>
  <si>
    <t>Imawa Village Kura LGA Kano State</t>
  </si>
  <si>
    <t>100000kg of processed Rice</t>
  </si>
  <si>
    <t>2023/12/22 6:08:46 PM GMT+1</t>
  </si>
  <si>
    <t xml:space="preserve">Kajitu Village Along Bauchi Darazo Road Bauchi </t>
  </si>
  <si>
    <t>Rice Processing and Milling</t>
  </si>
  <si>
    <t xml:space="preserve">500.000 Tones of Paddy Rice Annually </t>
  </si>
  <si>
    <t>2023/12/22 6:34:52 PM GMT+1</t>
  </si>
  <si>
    <t xml:space="preserve">Ilese *jebu </t>
  </si>
  <si>
    <t xml:space="preserve">Manufacturing of Palm products ranging from Palm Oil, Palm Drinks </t>
  </si>
  <si>
    <t>33tons bi- annual</t>
  </si>
  <si>
    <t>2023/12/22 7:26:35 PM GMT+1</t>
  </si>
  <si>
    <t xml:space="preserve">Kontagora local government </t>
  </si>
  <si>
    <t xml:space="preserve">Rice production and processing </t>
  </si>
  <si>
    <t xml:space="preserve">1200 ton annual </t>
  </si>
  <si>
    <t>2023/12/22 9:47:21 PM GMT+1</t>
  </si>
  <si>
    <t xml:space="preserve">Wukari, Taraba State </t>
  </si>
  <si>
    <t xml:space="preserve">Rice milling </t>
  </si>
  <si>
    <t>25000kg/year</t>
  </si>
  <si>
    <t>2023/12/23 12:19:46 PM GMT+1</t>
  </si>
  <si>
    <t>Nasarawo Rice Cluster Gombe, Gombe State Commercial Area Gombe, Gombe y Gombe State</t>
  </si>
  <si>
    <t>Rice processing buy a paddy rice from the farmers milling it to the removing the stones, water polish, and sort out the breakens f</t>
  </si>
  <si>
    <t>(A) 35 Tons of processed Rice 
(B) 50kg, 100kg and 25kg based on the supplier want</t>
  </si>
  <si>
    <t>Electricity from national grid;Gasoline</t>
  </si>
  <si>
    <t>600,000 thousa</t>
  </si>
  <si>
    <t>2023/12/23 12:24:24 PM GMT+1</t>
  </si>
  <si>
    <t>2023/12/23 1:30:30 PM GMT+1</t>
  </si>
  <si>
    <t>Nairobi, Turkana, Kiambu, Djibouiti,Sudan ,Somalia</t>
  </si>
  <si>
    <t>Food production using smart innovations that uses less resources like water,energy,land and labour to produce more food using smallholder farmers</t>
  </si>
  <si>
    <t>500 tons of fodder per year, 110 tons of water melon per year, 100 tons of tomatoes per year, 60 tons of capsicum per year. Production in puts water,fertilizer and agro chemicals</t>
  </si>
  <si>
    <t>2023/12/23 3:58:20 PM GMT+1</t>
  </si>
  <si>
    <t xml:space="preserve">Akinjole Village </t>
  </si>
  <si>
    <t>Cassava Processing. Fish and Pigs Farming</t>
  </si>
  <si>
    <t>50 tonnes of pig, 250 tonnes of cassava, 50,000kg of fish per year.</t>
  </si>
  <si>
    <t>2023/12/23 5:19:13 PM GMT+1</t>
  </si>
  <si>
    <t>Itanrin,ososa near ijebu-ode.</t>
  </si>
  <si>
    <t>Cassava processing.</t>
  </si>
  <si>
    <t>30 tons of cassava flakes (gari)10 tons of, HQCF,high quality cassava flour,40 tons of HQCP, high quality cassava peels.</t>
  </si>
  <si>
    <t>Electricity from national grid;Diesel;Solar energy</t>
  </si>
  <si>
    <t>2023/12/23 8:35:52 PM GMT+1</t>
  </si>
  <si>
    <t>Ikorodu</t>
  </si>
  <si>
    <t xml:space="preserve">Fresh and dried Catsfish </t>
  </si>
  <si>
    <t>2000 kg fresh Catsfish</t>
  </si>
  <si>
    <t>2023/12/24 8:11:53 AM GMT+1</t>
  </si>
  <si>
    <t>7 omat closs magada ibafo Ogun state</t>
  </si>
  <si>
    <t>Rearing, processing of catfish and production of it feeds</t>
  </si>
  <si>
    <t xml:space="preserve">3000kg of cat fish par year </t>
  </si>
  <si>
    <t>2023/12/24 9:23:57 AM GMT+1</t>
  </si>
  <si>
    <t xml:space="preserve">Ikeja Lagos </t>
  </si>
  <si>
    <t>10,000 metric tons</t>
  </si>
  <si>
    <t>2023/12/24 9:35:50 AM GMT+1</t>
  </si>
  <si>
    <t xml:space="preserve">Imala, Abeokuta. </t>
  </si>
  <si>
    <t xml:space="preserve">Fish seeds productions, table size catfish and Tilapia production, fish feeds production, and also including technical training programmes on Aquaculture. </t>
  </si>
  <si>
    <t>At least, 30tons of fish per year which represents about â‚¦45,000,000 sales annually. Also, a minimum of 100,000 pieces of fish seeds production and sales per annum indicating a sales of about â‚¦5,000,000.</t>
  </si>
  <si>
    <t>100 kg LPG/month</t>
  </si>
  <si>
    <t>2023/12/24 10:52:59 AM GMT+1</t>
  </si>
  <si>
    <t xml:space="preserve">Abeokuta </t>
  </si>
  <si>
    <t xml:space="preserve">Palm oil production and Trading </t>
  </si>
  <si>
    <t>5tons</t>
  </si>
  <si>
    <t>Diesel;Solar energy;Other</t>
  </si>
  <si>
    <t>2023/12/24 12:18:41 PM GMT+1</t>
  </si>
  <si>
    <t xml:space="preserve">Iresaadu town Surulere local government Oyo State </t>
  </si>
  <si>
    <t xml:space="preserve">Food sector,  rice milling industry </t>
  </si>
  <si>
    <t>Rice processing, pre day 1 tone</t>
  </si>
  <si>
    <t>2023/12/24 12:42:34 PM GMT+1</t>
  </si>
  <si>
    <t xml:space="preserve">Iwere-Ile </t>
  </si>
  <si>
    <t>10,000kg/annum</t>
  </si>
  <si>
    <t>61-80 kWh</t>
  </si>
  <si>
    <t>2023/12/24 1:20:27 PM GMT+1</t>
  </si>
  <si>
    <t>Kishi</t>
  </si>
  <si>
    <t>We are into the production of rice. Long grains, short grains etc</t>
  </si>
  <si>
    <t>Rice- 30,000 bagsof 50kg</t>
  </si>
  <si>
    <t>2023/12/24 3:41:49 PM GMT+1</t>
  </si>
  <si>
    <t>Coker village, Osogbo</t>
  </si>
  <si>
    <t>Rice milling</t>
  </si>
  <si>
    <t>100 tons of rice/ year</t>
  </si>
  <si>
    <t>Electricity from national grid;Diesel;Solar energy;Other</t>
  </si>
  <si>
    <t>2023/12/24 6:24:16 PM GMT+1</t>
  </si>
  <si>
    <t>Ibadan and  ilawe Ekiti</t>
  </si>
  <si>
    <t>Fish production, fish smoking and palm oil production.</t>
  </si>
  <si>
    <t>1.8 tons of fish per annum and 400 liters of palm oil</t>
  </si>
  <si>
    <t>Electricity from national grid;Gasoline;Other</t>
  </si>
  <si>
    <t>2023/12/24 9:46:07 PM GMT+1</t>
  </si>
  <si>
    <t>IKORODU and EGGUA</t>
  </si>
  <si>
    <t>Rice and cassava processing</t>
  </si>
  <si>
    <t>Rice:5 tons and cassava flakes:16 tons.</t>
  </si>
  <si>
    <t>2023/12/25 11:31:25 AM GMT+1</t>
  </si>
  <si>
    <t xml:space="preserve">Ogbomoso </t>
  </si>
  <si>
    <t>Food processing/rice</t>
  </si>
  <si>
    <t xml:space="preserve">365 tons per year </t>
  </si>
  <si>
    <t>2023/12/25 11:48:49 AM GMT+1</t>
  </si>
  <si>
    <t xml:space="preserve">Abeokuta ogun State </t>
  </si>
  <si>
    <t xml:space="preserve">Rice Miller </t>
  </si>
  <si>
    <t>Fourty tons</t>
  </si>
  <si>
    <t>10,800ltrs</t>
  </si>
  <si>
    <t>2023/12/25 11:52:21 AM GMT+1</t>
  </si>
  <si>
    <t>Oke-irun, Osun State</t>
  </si>
  <si>
    <t xml:space="preserve">Rice milling and poultry services </t>
  </si>
  <si>
    <t>300 tons of rice and 500 chickens</t>
  </si>
  <si>
    <t>2023/12/25 12:19:47 PM GMT+1</t>
  </si>
  <si>
    <t>ILE IFE ,</t>
  </si>
  <si>
    <t>Food sector</t>
  </si>
  <si>
    <t>200000kg</t>
  </si>
  <si>
    <t>2023/12/25 2:01:35 PM GMT+1</t>
  </si>
  <si>
    <t>Kobape Abeokuta</t>
  </si>
  <si>
    <t>Into rice paddy processing (milling) and packaging</t>
  </si>
  <si>
    <t>24,000kg</t>
  </si>
  <si>
    <t>141-160 kWh</t>
  </si>
  <si>
    <t>2023/12/25 3:53:46 PM GMT+1</t>
  </si>
  <si>
    <t>Ile Ife, Osun State</t>
  </si>
  <si>
    <t>200 tonnes</t>
  </si>
  <si>
    <t>2023/12/25 7:17:45 PM GMT+1</t>
  </si>
  <si>
    <t>Kura,kano state</t>
  </si>
  <si>
    <t>Rice production,processing and marketing</t>
  </si>
  <si>
    <t xml:space="preserve">Five hundred metric tonn </t>
  </si>
  <si>
    <t>2023/12/26 12:32:41 AM GMT+1</t>
  </si>
  <si>
    <t>Production of lafun,I.e.processing of cassava tubers in to lafun.</t>
  </si>
  <si>
    <t xml:space="preserve">Average of 4tons lafun(cassava powders)
</t>
  </si>
  <si>
    <t>2023/12/26 9:21:30 AM GMT+1</t>
  </si>
  <si>
    <t xml:space="preserve">Ogun state </t>
  </si>
  <si>
    <t xml:space="preserve">Rice production </t>
  </si>
  <si>
    <t xml:space="preserve">150 tones per year </t>
  </si>
  <si>
    <t>2023/12/26 9:12:55 PM GMT+1</t>
  </si>
  <si>
    <t>Kano,Nigeria</t>
  </si>
  <si>
    <t>Rice milling and table water production. 40</t>
  </si>
  <si>
    <t>45m tns and 35,000lts</t>
  </si>
  <si>
    <t>Electricity from national grid;Diesel;Gasoline;Biomass</t>
  </si>
  <si>
    <t>2023/12/27 9:30:08 AM GMT+1</t>
  </si>
  <si>
    <t xml:space="preserve">Palm plantations at Papalanto and Itori ( both in Ewekoro local government area of OGUN STATE.; Ibogun  under IFO local government area of OGUN STATE ( vegetables and livestock) also at ogan village for dairy and fish processing. </t>
  </si>
  <si>
    <t xml:space="preserve">(1) production of Cotton;
(2) milling, drying/ processing, milk production and livestock breeding. </t>
  </si>
  <si>
    <t xml:space="preserve">20kg of Cotton;40 tons of maize; 10 tons of smoked Fish;20 litres of fresh milk; 2 cattle, 4 goats, 200 broilers, 120 local chicks; 40 kegs of crude Palm oil, 50 litres of palm kernel oil and 1 ton of palm kernel cake. </t>
  </si>
  <si>
    <t>Electricity from national grid;Diesel;Gasoline</t>
  </si>
  <si>
    <t>161-180 kWh</t>
  </si>
  <si>
    <t>2023/12/30 10:46:47 PM GMT+1</t>
  </si>
  <si>
    <t xml:space="preserve">Lagos </t>
  </si>
  <si>
    <t>Rice processing, milling, and packaging 5</t>
  </si>
  <si>
    <t>50 tons/year</t>
  </si>
  <si>
    <t>2024/01/02 5:47:14 PM GMT+1</t>
  </si>
  <si>
    <t xml:space="preserve">Adamawa state Nigeria </t>
  </si>
  <si>
    <t xml:space="preserve">Yoghurt production, catering services, dry  food products 
</t>
  </si>
  <si>
    <t>Dumpling flour (Garin danwake) 5 bags in a year
Yoghurt production 7 to 10 jerican 
6 bags of rice per year</t>
  </si>
  <si>
    <t>2024/01/04 8:43:45 AM GMT+1</t>
  </si>
  <si>
    <t xml:space="preserve">Kaduna/Plateau </t>
  </si>
  <si>
    <t>Wearing Apparel: clothes both sex</t>
  </si>
  <si>
    <t>1000 malecloths,shoes/year,</t>
  </si>
  <si>
    <t>2024/01/04 6:36:16 PM GMT+1</t>
  </si>
  <si>
    <t>Ota</t>
  </si>
  <si>
    <t xml:space="preserve">Fish farming and drying </t>
  </si>
  <si>
    <t>10 tonnes and above table size catfish production.</t>
  </si>
  <si>
    <t>Biomass;Other</t>
  </si>
  <si>
    <t>2024/01/07 5:21:12 PM GMT+1</t>
  </si>
  <si>
    <t>Ughelli, Delta state.</t>
  </si>
  <si>
    <t>Sales of harvested produce</t>
  </si>
  <si>
    <t>2023/01/16 10:37:07 AM GMT+1</t>
  </si>
  <si>
    <t>Oui</t>
  </si>
  <si>
    <t>Fabrication de produits alimentaires</t>
  </si>
  <si>
    <t>2023/01/17 5:22:12 PM GMT+1</t>
  </si>
  <si>
    <t>Bouhjarb</t>
  </si>
  <si>
    <t>2023/01/25 12:14:08 PM GMT+1</t>
  </si>
  <si>
    <t>Non</t>
  </si>
  <si>
    <t>Moknine</t>
  </si>
  <si>
    <t>tricotage, teinture, confection des articles textile en maille et aussi en jeans</t>
  </si>
  <si>
    <t>12 000 000</t>
  </si>
  <si>
    <t>Ã‰lectricitÃ© du rÃ©seau national;Ã‰nergie solaire;Gaz naturel (GN)</t>
  </si>
  <si>
    <t>Au dessus de 201 kWh</t>
  </si>
  <si>
    <t>250 KWH</t>
  </si>
  <si>
    <t>25 Kâ‚¬</t>
  </si>
  <si>
    <t>2023/01/25 9:00:33 PM GMT+1</t>
  </si>
  <si>
    <t>Bouhjar-Monastir</t>
  </si>
  <si>
    <t>2023/02/01 12:10:48 PM GMT+1</t>
  </si>
  <si>
    <t>Sidi Bouzid</t>
  </si>
  <si>
    <t>Ã‰lectricitÃ© du rÃ©seau national</t>
  </si>
  <si>
    <t>Je ne sais pas</t>
  </si>
  <si>
    <t>2023/02/07 5:46:01 PM GMT+1</t>
  </si>
  <si>
    <t>elachek.nour@hotmail.fr</t>
  </si>
  <si>
    <t>Bouhjar</t>
  </si>
  <si>
    <t>2023/02/13 2:32:17 PM GMT+1</t>
  </si>
  <si>
    <t>Kebili</t>
  </si>
  <si>
    <t>2023/03/31 4:10:51 PM GMT+1</t>
  </si>
  <si>
    <t>Sidi bouzid, sidi ali ben aoun</t>
  </si>
  <si>
    <t>2023/04/03 2:26:32 PM GMT+1</t>
  </si>
  <si>
    <t>Sfax et Tunis</t>
  </si>
  <si>
    <t>la conception, la production , la livraison et la vente des produits de : pÃ¢tisserie, salÃ©s, Ã©piceries fines, chocolaterie, glaces, jus, biscuits, glaces avec une activitÃ© de traiteur et restauration</t>
  </si>
  <si>
    <t>On produit des centaines de tonnes pour toutes les rÃ©fÃ©rences.</t>
  </si>
  <si>
    <t>Ã‰lectricitÃ© du rÃ©seau national;Diesel;De l'essence;Gaz naturel (GN)</t>
  </si>
  <si>
    <t>a )</t>
  </si>
  <si>
    <t>1400 KDT</t>
  </si>
  <si>
    <t>Culture et production animale, chasse et activitÃ©s de services connexes</t>
  </si>
  <si>
    <t>2024/01/09 9:57:22 PM GMT+1</t>
  </si>
  <si>
    <t>Lieux fixe</t>
  </si>
  <si>
    <t>2 ouvti</t>
  </si>
  <si>
    <t>Elevage de poule ferme</t>
  </si>
  <si>
    <t>60000 oeuf</t>
  </si>
  <si>
    <t>2024/01/10 9:19:56 AM GMT+1</t>
  </si>
  <si>
    <t>Tataouine</t>
  </si>
  <si>
    <t>Culture agricole sous-serre</t>
  </si>
  <si>
    <t>500 kilos de concombre</t>
  </si>
  <si>
    <t>Ã‰lectricitÃ© du rÃ©seau national;Diesel</t>
  </si>
  <si>
    <t>80litre disel par moi</t>
  </si>
  <si>
    <t>2024/01/11 9:05:12 AM GMT+1</t>
  </si>
  <si>
    <t xml:space="preserve">Tataouine </t>
  </si>
  <si>
    <t>Autres activitÃ©s de fabrication</t>
  </si>
  <si>
    <t xml:space="preserve">Fabrication de fromages traductionelle </t>
  </si>
  <si>
    <t xml:space="preserve">147,000 litres du lait/annÃ©e </t>
  </si>
  <si>
    <t>Ã‰lectricitÃ© du rÃ©seau national;Gaz de pÃ©trole liquÃ©fiÃ© (GPL)</t>
  </si>
  <si>
    <t xml:space="preserve">60 kg de GPL/mois </t>
  </si>
  <si>
    <t xml:space="preserve">2734 Dinars tunisienne </t>
  </si>
  <si>
    <t>10 to 30</t>
  </si>
  <si>
    <t>n/a</t>
  </si>
  <si>
    <t>2023/04/05 1:47:06 PM GMT+2</t>
  </si>
  <si>
    <t>Tunisia</t>
  </si>
  <si>
    <t>Prefer not to say</t>
  </si>
  <si>
    <t>Dates and production of palm trees</t>
  </si>
  <si>
    <t>1 ton dates/year, palm tree waste: 50 kg fronds, 20 kg Samara</t>
  </si>
  <si>
    <t>Béjà</t>
  </si>
  <si>
    <t>Manufacture of chemicals and chemical products
Originally: Manufacture of food products</t>
  </si>
  <si>
    <t>Extraction of essential oils and hydrosol, with natural cosmetics</t>
  </si>
  <si>
    <t xml:space="preserve">1200 litre hydrosole
300 ml essentiell oil
10 kg creme
</t>
  </si>
  <si>
    <t>Natural gas</t>
  </si>
  <si>
    <t xml:space="preserve">150 kg of NG/month </t>
  </si>
  <si>
    <t>Production of cheese</t>
  </si>
  <si>
    <t>130 000 kg cheese/year</t>
  </si>
  <si>
    <t>Electricity from national grid; Natural gas</t>
  </si>
  <si>
    <t>20kg of NG/month</t>
  </si>
  <si>
    <t>130 000 kilos per year</t>
  </si>
  <si>
    <t>Extraction and packaging of organic olive oil</t>
  </si>
  <si>
    <t>50,000 litres organic olive oil/year, 35,000 litres normal olive oil /year</t>
  </si>
  <si>
    <t>Crop and animal production
Originally: None of the above</t>
  </si>
  <si>
    <t>Production of plants for greenhouse and open field crops.</t>
  </si>
  <si>
    <t>More than 20,000 plants per saison (6 months)</t>
  </si>
  <si>
    <t>Solar energy; Other</t>
  </si>
  <si>
    <t>Production of almonds / oil olives and their transformations</t>
  </si>
  <si>
    <t>2,5 ton (almond)/year, 1,500 litres olive oil/year</t>
  </si>
  <si>
    <t>Manufacture of wearing apparel
Originally: Manufacture of textiles</t>
  </si>
  <si>
    <t>Manufacture of food products
Originally: Manufacture of beverages</t>
  </si>
  <si>
    <t>2023/01/24 7:06:52 PM GMT+2</t>
  </si>
  <si>
    <t>100 tonnes tomatoes/year, 50 tonnes onions/year, 25tonnes capsicum/year and 20tonnes french beans/year</t>
  </si>
  <si>
    <t>Manufacture of wearing apparel
Original: Manufacture of textiles</t>
  </si>
  <si>
    <t>Crop and animal production, hunting and related service activities
Original: Food and beverage service activities</t>
  </si>
  <si>
    <t>Clothes and tomatoes</t>
  </si>
  <si>
    <t>Manufacture of food products
Originally: Crop and animal production, hunting and related service activities</t>
  </si>
  <si>
    <t>Textile sector</t>
  </si>
  <si>
    <t>Manufacture of wearing apparel
Originally: None of the above</t>
  </si>
  <si>
    <t>Manufacture of food products
Originally: Other manufacturing</t>
  </si>
  <si>
    <t>100 kWh and 30kg LPG</t>
  </si>
  <si>
    <t>60m3 biomass for steam production/month</t>
  </si>
  <si>
    <t>Don't know, use fuel wood</t>
  </si>
  <si>
    <t>30kg/month</t>
  </si>
  <si>
    <t>Country</t>
  </si>
  <si>
    <t>TOTAL</t>
  </si>
  <si>
    <t>%</t>
  </si>
  <si>
    <t>#</t>
  </si>
  <si>
    <t>MSME participants</t>
  </si>
  <si>
    <t>Type of ownership</t>
  </si>
  <si>
    <t>female-female</t>
  </si>
  <si>
    <t>MSME size</t>
  </si>
  <si>
    <t>micro</t>
  </si>
  <si>
    <t>small</t>
  </si>
  <si>
    <t>country %</t>
  </si>
  <si>
    <t>-</t>
  </si>
  <si>
    <t>Total participation by country</t>
  </si>
  <si>
    <t>MSME size by country</t>
  </si>
  <si>
    <t>01 Crop and animal production</t>
  </si>
  <si>
    <t>03 Fishing and aquaculture</t>
  </si>
  <si>
    <t>10 Manufacture of food products</t>
  </si>
  <si>
    <t>56 Food and beverage service activities</t>
  </si>
  <si>
    <t>13 Manufacture of textiles</t>
  </si>
  <si>
    <t>14 Manufacture of wearing apparel</t>
  </si>
  <si>
    <t>Manufacture of food products
Originally: Food and beverage service activities</t>
  </si>
  <si>
    <t>Production of home decor products such as bedsheets, scarfs &amp; vikoi, doormats, carpets and napkins and tablemats, preparing of raw materials, dyeing, weaving, sewing and finishing</t>
  </si>
  <si>
    <t>sole female</t>
  </si>
  <si>
    <t>MSME size by country and type of ownership</t>
  </si>
  <si>
    <t>Manufacture of textile products
Originally: Other manufacturing</t>
  </si>
  <si>
    <t>female-male or other-male or female-not specified</t>
  </si>
  <si>
    <t>Business activity by country, type of ownership and ISIC category</t>
  </si>
  <si>
    <t>Business activity by country, industry, and type of ownership</t>
  </si>
  <si>
    <t>Ownership distribution by country</t>
  </si>
  <si>
    <t>Business activity by country and industry sector</t>
  </si>
  <si>
    <t>grid electricity only</t>
  </si>
  <si>
    <t>fuel only</t>
  </si>
  <si>
    <t>solar only</t>
  </si>
  <si>
    <t>grid electricity + fuel</t>
  </si>
  <si>
    <t>grid electricity + solar energy</t>
  </si>
  <si>
    <t>fuel + solar</t>
  </si>
  <si>
    <t>grid electricity + solar + fuel</t>
  </si>
  <si>
    <t>three energy sources</t>
  </si>
  <si>
    <t>one energy source</t>
  </si>
  <si>
    <t>two energy sources</t>
  </si>
  <si>
    <t>four energy sources</t>
  </si>
  <si>
    <t>diesel</t>
  </si>
  <si>
    <t>petrol</t>
  </si>
  <si>
    <t>LPG</t>
  </si>
  <si>
    <t>kerosene</t>
  </si>
  <si>
    <t>natural gas</t>
  </si>
  <si>
    <t>biomass (and other)</t>
  </si>
  <si>
    <t>Multiple and/or single fuel use by type of fuel, country and type of ownership</t>
  </si>
  <si>
    <t>Single and multiple energy source utilisation by country and type of ownership</t>
  </si>
  <si>
    <t>food sector</t>
  </si>
  <si>
    <t>textile sector</t>
  </si>
  <si>
    <t>Single and multiple energy source utilisation by country and industry sector</t>
  </si>
  <si>
    <t>0-20</t>
  </si>
  <si>
    <t>21-40</t>
  </si>
  <si>
    <t>41-60</t>
  </si>
  <si>
    <t>81-100</t>
  </si>
  <si>
    <t>101-120</t>
  </si>
  <si>
    <t>121-140</t>
  </si>
  <si>
    <t>141-160</t>
  </si>
  <si>
    <t>161-180</t>
  </si>
  <si>
    <t>181-200</t>
  </si>
  <si>
    <t>None
Originally: I don't know</t>
  </si>
  <si>
    <t>I don't know
Originally: None</t>
  </si>
  <si>
    <t xml:space="preserve">None
Originally: I don't know </t>
  </si>
  <si>
    <t>Electricity from national grid;LPG (originally: Natural gas (NG))</t>
  </si>
  <si>
    <t>Solar energy;Diesel (originally not included)</t>
  </si>
  <si>
    <t>None
Originally: 0-20 kWh</t>
  </si>
  <si>
    <t>Electricity from national grid; Gasoline (originally not included)</t>
  </si>
  <si>
    <t xml:space="preserve">I don't know
Originally: None </t>
  </si>
  <si>
    <t>Electricity from national grid;Diesel (assumed)</t>
  </si>
  <si>
    <t>Electricity from national grid;Diesel (originally not included)</t>
  </si>
  <si>
    <t>Electricity from national grid;Solar energy;Gasoline (originally: Other)</t>
  </si>
  <si>
    <t>Electricity from national grid;
Originally also Natural gas (NG) but assumed typo since none is indicated later.</t>
  </si>
  <si>
    <t>above 201</t>
  </si>
  <si>
    <t>Fuel conversion (kWh/month)</t>
  </si>
  <si>
    <t>601-800</t>
  </si>
  <si>
    <t>above 2,001</t>
  </si>
  <si>
    <t>201-400</t>
  </si>
  <si>
    <t>None
Originally: 50000shs</t>
  </si>
  <si>
    <t>I don't know
Originally: i wouldn know as we alternate between biomass and national grid</t>
  </si>
  <si>
    <t xml:space="preserve">None
Originally: We use 100,000 Tanzania Shillings per month </t>
  </si>
  <si>
    <t>181-200 kWh
Originally: 200kWh/month</t>
  </si>
  <si>
    <t>None
Originally: 350LE</t>
  </si>
  <si>
    <t>registered</t>
  </si>
  <si>
    <t>not registered</t>
  </si>
  <si>
    <t>prefer not to say or no response</t>
  </si>
  <si>
    <t>Legal enterprise status by country, and industry sector</t>
  </si>
  <si>
    <t>Legal enterprise status by country, and type of ownership</t>
  </si>
  <si>
    <t>Currency conversion factor (2022)</t>
  </si>
  <si>
    <t>Production conversion in kg/month</t>
  </si>
  <si>
    <t>Energy expenditure in USD/kg production/month</t>
  </si>
  <si>
    <t>packet of maize assumed at 1kg</t>
  </si>
  <si>
    <t>garments and clothes assumed at 0.047kg/piece</t>
  </si>
  <si>
    <t>accessories assumed at 0.016kg/piece</t>
  </si>
  <si>
    <t>baked goods assumed at 0.25kg/piece</t>
  </si>
  <si>
    <t>meal weight assumed at 0.5kg/plate</t>
  </si>
  <si>
    <t>up to/equal to 0.01 USD/kg/month</t>
  </si>
  <si>
    <t>up to/equal to 0.1 USD/kg/month</t>
  </si>
  <si>
    <t>up to/equal to 1 USD/kg/month</t>
  </si>
  <si>
    <t>up to/equal to 10 USD/kg/month</t>
  </si>
  <si>
    <t>up to/equal to 100 USD/kg/month</t>
  </si>
  <si>
    <t>Monthly energy expenditure per kg production output by country, and industry sector</t>
  </si>
  <si>
    <t>not available/don't know</t>
  </si>
  <si>
    <t>Tunisie tataouine nord 3217</t>
  </si>
  <si>
    <t>Ouef et pousin des differnte categoris</t>
  </si>
  <si>
    <t>12000 oeufs prs exemple mois de ramadon</t>
  </si>
  <si>
    <t>Kaduna town</t>
  </si>
  <si>
    <t xml:space="preserve">Our activities includes production of garment i.e sewing </t>
  </si>
  <si>
    <t>500 pair of garment/year</t>
  </si>
  <si>
    <t>Borno</t>
  </si>
  <si>
    <t xml:space="preserve">Tailoring ,weaving,modeling </t>
  </si>
  <si>
    <t xml:space="preserve">500 Dresses per yard or move </t>
  </si>
  <si>
    <t>Type of electricity and fuel use by country, and industry sector</t>
  </si>
  <si>
    <t>Type of electricity and fuel use by country, and type of ownership</t>
  </si>
  <si>
    <t>Monthly energy expenditure per kg production output by country, and type of ownership</t>
  </si>
  <si>
    <t>Yola North</t>
  </si>
  <si>
    <t>Producing unripe plantain flour,Ijebu gari,fish farming,fish smoking,making of Elubo for Amala.</t>
  </si>
  <si>
    <t>1200 pieces of fish,500kg of Elubo,Gari ijebu800kg.unripe plantain400kg</t>
  </si>
  <si>
    <t>Biomass
Originally: Other</t>
  </si>
  <si>
    <t>I don't know
Originally: None i use charcoal and firewood</t>
  </si>
  <si>
    <t>15 Manufacture of leather and related products</t>
  </si>
  <si>
    <t>less or equal 1</t>
  </si>
  <si>
    <t>above 1-10</t>
  </si>
  <si>
    <t>above 10-100</t>
  </si>
  <si>
    <t>above 101</t>
  </si>
  <si>
    <t>above 101 USD/kg/month</t>
  </si>
  <si>
    <t>pair of shoes assumed at 1kg/pair</t>
  </si>
  <si>
    <t>female-male</t>
  </si>
  <si>
    <t>Type of electricity and fuel use within food sector ONLY by country, and type of ownership</t>
  </si>
  <si>
    <t>1,401-1,600</t>
  </si>
  <si>
    <t>country</t>
  </si>
  <si>
    <t>potential off-grid operating enterprises</t>
  </si>
  <si>
    <t>energy source</t>
  </si>
  <si>
    <t>ISIC category</t>
  </si>
  <si>
    <t>total</t>
  </si>
  <si>
    <t>location</t>
  </si>
  <si>
    <t>Nairobi</t>
  </si>
  <si>
    <t>gasoline, solar, LPG</t>
  </si>
  <si>
    <t>solar</t>
  </si>
  <si>
    <t>solar, diesel</t>
  </si>
  <si>
    <t>yes</t>
  </si>
  <si>
    <t>no</t>
  </si>
  <si>
    <t>https://africagrid.energydata.info/</t>
  </si>
  <si>
    <t>other</t>
  </si>
  <si>
    <t>solar, other</t>
  </si>
  <si>
    <t>biomass, other</t>
  </si>
  <si>
    <t>diesel, other</t>
  </si>
  <si>
    <t>gasoline, LPG</t>
  </si>
  <si>
    <t>diesel, solar, other</t>
  </si>
  <si>
    <t>biomass</t>
  </si>
  <si>
    <t>activity</t>
  </si>
  <si>
    <t>livestock + breeding</t>
  </si>
  <si>
    <t>vegetable production</t>
  </si>
  <si>
    <t>flour milling</t>
  </si>
  <si>
    <t>off grid</t>
  </si>
  <si>
    <t>production is run (probably)</t>
  </si>
  <si>
    <t>fishing/rearing</t>
  </si>
  <si>
    <t>palm oil production</t>
  </si>
  <si>
    <t>rice milling</t>
  </si>
  <si>
    <t>fish farming/drying</t>
  </si>
  <si>
    <t>flour milling, fish farming/drying</t>
  </si>
  <si>
    <t>fish drying</t>
  </si>
  <si>
    <t>LPG, other</t>
  </si>
  <si>
    <t>existing grid line (HV/LV/MV)</t>
  </si>
  <si>
    <t>yes/no</t>
  </si>
  <si>
    <t>dates, palm trees</t>
  </si>
  <si>
    <t>plant, crop production</t>
  </si>
  <si>
    <t>gender-based ownership structure</t>
  </si>
  <si>
    <t>female-only</t>
  </si>
  <si>
    <t>offgrid</t>
  </si>
  <si>
    <t>sole-female</t>
  </si>
  <si>
    <t>Monthly thermal demand in kWheq/month by country, and type of ownership</t>
  </si>
  <si>
    <r>
      <t>Monthly electric / mechanical demand in kWh(</t>
    </r>
    <r>
      <rPr>
        <sz val="8"/>
        <color theme="1"/>
        <rFont val="Times New Roman"/>
        <family val="1"/>
      </rPr>
      <t>eq</t>
    </r>
    <r>
      <rPr>
        <sz val="10"/>
        <color theme="1"/>
        <rFont val="Times New Roman"/>
        <family val="1"/>
      </rPr>
      <t>)/month by country, and type of ownership</t>
    </r>
  </si>
  <si>
    <r>
      <t>Monthly electric / mechanical energy demand in kWh(</t>
    </r>
    <r>
      <rPr>
        <sz val="8"/>
        <color theme="1"/>
        <rFont val="Times New Roman"/>
        <family val="1"/>
      </rPr>
      <t>eq</t>
    </r>
    <r>
      <rPr>
        <sz val="10"/>
        <color theme="1"/>
        <rFont val="Times New Roman"/>
        <family val="1"/>
      </rPr>
      <t>)/month by country, and industry type</t>
    </r>
  </si>
  <si>
    <r>
      <t>Monthly thermal demand in kWh</t>
    </r>
    <r>
      <rPr>
        <sz val="8"/>
        <color theme="1"/>
        <rFont val="Times New Roman"/>
        <family val="1"/>
      </rPr>
      <t>eq</t>
    </r>
    <r>
      <rPr>
        <sz val="10"/>
        <color theme="1"/>
        <rFont val="Times New Roman"/>
        <family val="1"/>
      </rPr>
      <t>/month by country, and industry sector</t>
    </r>
  </si>
  <si>
    <t>&gt;LPG, biomass, other</t>
  </si>
  <si>
    <t>141-180</t>
  </si>
  <si>
    <t>1-200</t>
  </si>
  <si>
    <t>&gt;LPG, biomass, "other"</t>
  </si>
  <si>
    <t>&gt; grid electricity, solar, diesel and petrol (backup or genset for electric/mechanical demands)</t>
  </si>
  <si>
    <t>Assumed 81-100 kWh: (30*9.6*0.3 (30L gasoline genset/month))
Originally: I don't know</t>
  </si>
  <si>
    <t>Above 201 kWh (21-40 + 220*10*0.3 (220L diesel genset/month))
Originally: 21-40 kWh</t>
  </si>
  <si>
    <t>None
Originally: 220 liters diesel/month</t>
  </si>
  <si>
    <t>Above 201 kWh + 200*10*0.3 (200L diesel genset/month)
Originally: Above 201 kWh</t>
  </si>
  <si>
    <t>None
Originally: 200 litres diesel per month</t>
  </si>
  <si>
    <t>Assumed above 201 kWh (181-200 + 800*10*0.3 (800L diesel/month))
Originally: 181-200 kWh</t>
  </si>
  <si>
    <t>Assumed 141-160 kWh (50*9.6*0.3 (50L petrol genset/month))
Originally: None</t>
  </si>
  <si>
    <t xml:space="preserve">30 kg LPG/month;
Originally: Also 50 litre Gasoline/month </t>
  </si>
  <si>
    <t>Assumed 141-160 kWh (50*10*0.3=150kWh - 50L diesel/month))
Originally: None</t>
  </si>
  <si>
    <t>None
Originally: 50 litres diesel/month</t>
  </si>
  <si>
    <t>Assumed above 201 kWh (600*10*0.3 (600 L diesel genset/month))
Originally: None</t>
  </si>
  <si>
    <t xml:space="preserve">None
Originally: 600 liters/month </t>
  </si>
  <si>
    <t>Assumed Above 201 kWh (21-40+480*10*0.3 (480L diesel genset/month))
Originally: 21-40 kWh</t>
  </si>
  <si>
    <t xml:space="preserve">None
Originally: 480 litres of diesel/month </t>
  </si>
  <si>
    <t>40 liters of diesel per month</t>
  </si>
  <si>
    <t>#400,000</t>
  </si>
  <si>
    <t>Above 201 kWh (+50000*10*0.3 (50000L diesel genset/month))
Originally: Above 201 kWh</t>
  </si>
  <si>
    <t xml:space="preserve">None
Originally: 50,000 Liters diesel/Month </t>
  </si>
  <si>
    <t>350 liters per month</t>
  </si>
  <si>
    <t>Assumed above 201 kWh (21-40 + 250*10*0.3 (250L diesel genset/month))
Originally: 21-40 kWh</t>
  </si>
  <si>
    <t>None
Originally: 250litres diesel/month</t>
  </si>
  <si>
    <t xml:space="preserve">45 liters of diesel </t>
  </si>
  <si>
    <t>Assumed above 201 kWh (101-120 + 100*10*0.3 (100L gasoline genset/month))
Originally: 101-120 kWh</t>
  </si>
  <si>
    <t>None
Originally: 100 litres/month</t>
  </si>
  <si>
    <t>Assumed 121-140 kWh (0-20 + 40*9.6*0.3 (40L gasoline genset/month))
Originally: 0-20 kWh</t>
  </si>
  <si>
    <t xml:space="preserve">None
Originally: 40 liters petrol/month </t>
  </si>
  <si>
    <t xml:space="preserve">150 liters diesel monthly </t>
  </si>
  <si>
    <t>135,000 naira month6</t>
  </si>
  <si>
    <t>50 litres diesel/month,</t>
  </si>
  <si>
    <t>#750.00/diesel</t>
  </si>
  <si>
    <t>I can't say.</t>
  </si>
  <si>
    <t>I don't know.</t>
  </si>
  <si>
    <t>Assumed above 201 kWh (0-20 + 100*9.6*0.3 (100L gasoline genset/month))
Originally: 0-20 kWh</t>
  </si>
  <si>
    <t>I don't know
Originally: Average of 100liters gasoline/month</t>
  </si>
  <si>
    <t>Assumed 81-100 kWh (0-20 + 250*1.25/12*9.6*0.3 (250 kg gasoline per year for genset))</t>
  </si>
  <si>
    <t>None
Originally: 250kg gasoline/year</t>
  </si>
  <si>
    <t xml:space="preserve">25 liters of petrol </t>
  </si>
  <si>
    <t>Electricity from national grid;Diesel;Biomass;Liquefied petroleum gas (LPG)</t>
  </si>
  <si>
    <t xml:space="preserve">200litres of diesel monthly , 300litrs of LPG monthly </t>
  </si>
  <si>
    <t>#6,000,000</t>
  </si>
  <si>
    <t>Electricity from national grid;Solar energy;Liquefied petroleum gas (LPG);None</t>
  </si>
  <si>
    <t>About â‚¦500,000 expended annually</t>
  </si>
  <si>
    <t>Assumed above 201kWh (300*10*0.3 (300L diesel genset/month))
Originally: None</t>
  </si>
  <si>
    <t>None
Originally: 300litres diesel/month</t>
  </si>
  <si>
    <t xml:space="preserve">Are five people </t>
  </si>
  <si>
    <t xml:space="preserve">300 litters diesel/month </t>
  </si>
  <si>
    <t xml:space="preserve">3,600,00 naira only yearly </t>
  </si>
  <si>
    <t>Two</t>
  </si>
  <si>
    <t>100litres/month</t>
  </si>
  <si>
    <t>#140,000</t>
  </si>
  <si>
    <t>15,000 liters</t>
  </si>
  <si>
    <t xml:space="preserve">80 liters diesel/month </t>
  </si>
  <si>
    <t xml:space="preserve">I donâ€™t know </t>
  </si>
  <si>
    <t>Assumed above 201 kWh (200*10*0.3 (200L diesel genset/month))</t>
  </si>
  <si>
    <t>None
Originally: 200liters diesel (assumed it's diesel)</t>
  </si>
  <si>
    <t>Above 201 kWh (+100*10*0.3 (100L diesel genset/month))
Originally: above 201kWh</t>
  </si>
  <si>
    <t>None
Originally: 100 liters diesel/month (1001iters is assumed as typo where the 1 is the letter l)</t>
  </si>
  <si>
    <t>Assumed 21-40 kWh (0-20 + 5*9.6*0.3)
Originally: 0-20 kWh</t>
  </si>
  <si>
    <t>None
Originally: 5 liters petrol(pms)/month</t>
  </si>
  <si>
    <t xml:space="preserve">Four workers </t>
  </si>
  <si>
    <t xml:space="preserve">90ltrs/month </t>
  </si>
  <si>
    <t>#60,000</t>
  </si>
  <si>
    <t>#500,000</t>
  </si>
  <si>
    <t>Above 201 kWh (300*10*0.3 (300L diesel genset/month))
Originally: 21-40 kWh</t>
  </si>
  <si>
    <t>None
Originally: #150,000</t>
  </si>
  <si>
    <t>400kg</t>
  </si>
  <si>
    <t>None
Originally: 100 litres diesel</t>
  </si>
  <si>
    <t>1500ltrs</t>
  </si>
  <si>
    <t>Two million</t>
  </si>
  <si>
    <t>8 employees</t>
  </si>
  <si>
    <t xml:space="preserve">Two permanent, and get some casuals as the need arises. </t>
  </si>
  <si>
    <t xml:space="preserve">220 litres of Diesel/month;  50 litres of petrol </t>
  </si>
  <si>
    <t>Three million four hundred and fifty thousand naira (#3,450,000)</t>
  </si>
  <si>
    <t>goat weight assumed at 35kg (males), 25-30kg (females)</t>
  </si>
  <si>
    <t>cow weight assumed 450.83kg/cow</t>
  </si>
  <si>
    <t>chicken weight assumed at 1kg/piece</t>
  </si>
  <si>
    <t>dried fish assumed at 100g/piece of fish</t>
  </si>
  <si>
    <t>weight of trey assumed at 0.323kg/trey</t>
  </si>
  <si>
    <t>Assumptions for production output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</si>
</sst>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name val="Calibri"/>
      <family val="2"/>
      <scheme val="minor"/>
    </font>
    <font>
      <sz val="8"/>
      <color theme="1"/>
      <name val="Times New Roman"/>
      <family val="1"/>
    </font>
    <font>
      <u/>
      <sz val="11"/>
      <color theme="10"/>
      <name val="Calibri"/>
      <family val="2"/>
      <scheme val="minor"/>
    </font>
    <font>
      <sz val="10"/>
      <name val="Times New Roman"/>
      <family val="1"/>
    </font>
    <font>
      <b/>
      <sz val="10"/>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130">
    <xf numFmtId="0" fontId="0" fillId="0" borderId="0" xfId="0"/>
    <xf numFmtId="0" fontId="0" fillId="0" borderId="0" xfId="0" applyAlignment="1">
      <alignment vertical="center"/>
    </xf>
    <xf numFmtId="0" fontId="0" fillId="0" borderId="0" xfId="0" applyAlignment="1">
      <alignment horizontal="center" vertical="center"/>
    </xf>
    <xf numFmtId="0" fontId="18" fillId="0" borderId="0" xfId="0" applyFont="1"/>
    <xf numFmtId="0" fontId="18" fillId="0" borderId="12" xfId="0" applyFont="1" applyBorder="1" applyAlignment="1">
      <alignment horizontal="center" vertical="center"/>
    </xf>
    <xf numFmtId="0" fontId="18" fillId="0" borderId="10" xfId="0" applyFont="1" applyBorder="1" applyAlignment="1">
      <alignment horizont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0" xfId="0" applyFont="1" applyAlignment="1">
      <alignment horizontal="center" vertical="center"/>
    </xf>
    <xf numFmtId="0" fontId="18" fillId="0" borderId="13" xfId="0" applyFont="1" applyBorder="1" applyAlignment="1">
      <alignment horizontal="center" vertical="center"/>
    </xf>
    <xf numFmtId="0" fontId="18" fillId="0" borderId="15" xfId="0" applyFont="1" applyBorder="1" applyAlignment="1">
      <alignment horizontal="center" vertical="center"/>
    </xf>
    <xf numFmtId="0" fontId="18" fillId="0" borderId="13" xfId="0" applyFont="1" applyBorder="1" applyAlignment="1">
      <alignment horizontal="center"/>
    </xf>
    <xf numFmtId="10" fontId="18" fillId="0" borderId="10" xfId="0" applyNumberFormat="1" applyFont="1" applyBorder="1" applyAlignment="1">
      <alignment horizontal="center" vertical="center"/>
    </xf>
    <xf numFmtId="10" fontId="18" fillId="0" borderId="0" xfId="0" applyNumberFormat="1" applyFont="1" applyAlignment="1">
      <alignment horizontal="center" vertical="center"/>
    </xf>
    <xf numFmtId="1" fontId="18" fillId="0" borderId="10" xfId="0" applyNumberFormat="1" applyFont="1" applyBorder="1" applyAlignment="1">
      <alignment horizontal="center" vertical="center"/>
    </xf>
    <xf numFmtId="10" fontId="18" fillId="0" borderId="10" xfId="1" applyNumberFormat="1" applyFont="1" applyBorder="1" applyAlignment="1">
      <alignment horizontal="center" vertical="center"/>
    </xf>
    <xf numFmtId="9" fontId="18" fillId="0" borderId="10" xfId="1" applyFont="1" applyBorder="1" applyAlignment="1">
      <alignment horizontal="center"/>
    </xf>
    <xf numFmtId="1" fontId="18" fillId="0" borderId="10" xfId="0" applyNumberFormat="1" applyFont="1" applyBorder="1" applyAlignment="1">
      <alignment horizontal="center"/>
    </xf>
    <xf numFmtId="10" fontId="18" fillId="0" borderId="13" xfId="1" applyNumberFormat="1" applyFont="1" applyBorder="1" applyAlignment="1">
      <alignment horizontal="center" vertical="center"/>
    </xf>
    <xf numFmtId="9" fontId="18" fillId="0" borderId="10" xfId="1" applyFont="1" applyBorder="1" applyAlignment="1">
      <alignment horizontal="center" vertical="center"/>
    </xf>
    <xf numFmtId="10" fontId="18" fillId="0" borderId="10" xfId="1" applyNumberFormat="1" applyFont="1" applyBorder="1" applyAlignment="1">
      <alignment horizontal="center"/>
    </xf>
    <xf numFmtId="10" fontId="18" fillId="0" borderId="0" xfId="1" applyNumberFormat="1" applyFont="1" applyBorder="1" applyAlignment="1">
      <alignment horizontal="center"/>
    </xf>
    <xf numFmtId="10" fontId="18" fillId="0" borderId="13" xfId="0" applyNumberFormat="1" applyFont="1" applyBorder="1" applyAlignment="1">
      <alignment horizontal="center" vertical="center"/>
    </xf>
    <xf numFmtId="10" fontId="18" fillId="0" borderId="13" xfId="1" applyNumberFormat="1" applyFont="1" applyBorder="1" applyAlignment="1">
      <alignment horizontal="center"/>
    </xf>
    <xf numFmtId="10" fontId="18" fillId="0" borderId="11" xfId="0" applyNumberFormat="1" applyFont="1" applyBorder="1" applyAlignment="1">
      <alignment horizontal="center" vertical="center"/>
    </xf>
    <xf numFmtId="10" fontId="18" fillId="0" borderId="11" xfId="1" applyNumberFormat="1" applyFont="1" applyBorder="1" applyAlignment="1">
      <alignment horizontal="center"/>
    </xf>
    <xf numFmtId="0" fontId="18" fillId="0" borderId="0" xfId="0" applyFont="1" applyAlignment="1">
      <alignment wrapText="1"/>
    </xf>
    <xf numFmtId="0" fontId="18" fillId="0" borderId="0" xfId="0" applyFont="1" applyAlignment="1">
      <alignment horizontal="center" vertical="center" wrapText="1"/>
    </xf>
    <xf numFmtId="0" fontId="18" fillId="0" borderId="11" xfId="0" applyFont="1" applyBorder="1" applyAlignment="1">
      <alignment horizontal="center" vertical="center" wrapText="1"/>
    </xf>
    <xf numFmtId="0" fontId="0" fillId="0" borderId="0" xfId="0" applyAlignment="1">
      <alignment wrapText="1"/>
    </xf>
    <xf numFmtId="10" fontId="18" fillId="0" borderId="0" xfId="0" applyNumberFormat="1" applyFont="1"/>
    <xf numFmtId="10" fontId="0" fillId="0" borderId="0" xfId="0" applyNumberFormat="1"/>
    <xf numFmtId="0" fontId="18" fillId="0" borderId="0" xfId="0" applyFont="1" applyAlignment="1">
      <alignment horizontal="center"/>
    </xf>
    <xf numFmtId="9" fontId="18" fillId="0" borderId="0" xfId="1" applyFont="1" applyBorder="1" applyAlignment="1">
      <alignment horizontal="center"/>
    </xf>
    <xf numFmtId="0" fontId="18" fillId="0" borderId="0" xfId="0" applyFont="1" applyAlignment="1">
      <alignment vertical="center"/>
    </xf>
    <xf numFmtId="10" fontId="18" fillId="0" borderId="0" xfId="1" applyNumberFormat="1" applyFont="1" applyBorder="1" applyAlignment="1">
      <alignment horizontal="center" vertical="center"/>
    </xf>
    <xf numFmtId="10" fontId="18" fillId="0" borderId="0" xfId="0" applyNumberFormat="1" applyFont="1" applyAlignment="1">
      <alignment vertical="center"/>
    </xf>
    <xf numFmtId="10" fontId="18" fillId="0" borderId="10" xfId="1" applyNumberFormat="1" applyFont="1" applyFill="1" applyBorder="1" applyAlignment="1">
      <alignment horizontal="center" vertical="center"/>
    </xf>
    <xf numFmtId="0" fontId="18" fillId="33" borderId="0" xfId="0" applyFont="1" applyFill="1"/>
    <xf numFmtId="10" fontId="18" fillId="33" borderId="0" xfId="0" applyNumberFormat="1" applyFont="1" applyFill="1"/>
    <xf numFmtId="0" fontId="18" fillId="33" borderId="0" xfId="0" applyFont="1" applyFill="1" applyAlignment="1">
      <alignment horizontal="center" vertical="center"/>
    </xf>
    <xf numFmtId="10" fontId="18" fillId="33" borderId="0" xfId="0" applyNumberFormat="1" applyFont="1" applyFill="1" applyAlignment="1">
      <alignment horizontal="center" vertical="center"/>
    </xf>
    <xf numFmtId="1" fontId="18" fillId="0" borderId="0" xfId="0" applyNumberFormat="1" applyFont="1" applyAlignment="1">
      <alignment horizontal="center" vertical="center"/>
    </xf>
    <xf numFmtId="9" fontId="18" fillId="0" borderId="0" xfId="1" applyFont="1" applyFill="1" applyBorder="1" applyAlignment="1">
      <alignment horizontal="center" vertical="center"/>
    </xf>
    <xf numFmtId="10" fontId="18" fillId="0" borderId="0" xfId="1" applyNumberFormat="1" applyFont="1" applyFill="1" applyBorder="1" applyAlignment="1">
      <alignment horizontal="center" vertical="center"/>
    </xf>
    <xf numFmtId="0" fontId="18" fillId="0" borderId="0" xfId="0" applyFont="1" applyAlignment="1">
      <alignment horizontal="left" vertical="center"/>
    </xf>
    <xf numFmtId="10" fontId="0" fillId="0" borderId="0" xfId="0" applyNumberFormat="1" applyAlignment="1">
      <alignment horizontal="center" vertical="center"/>
    </xf>
    <xf numFmtId="0" fontId="18" fillId="0" borderId="10" xfId="0" applyFont="1" applyBorder="1" applyAlignment="1">
      <alignment horizontal="left" vertical="center"/>
    </xf>
    <xf numFmtId="9" fontId="18" fillId="0" borderId="0" xfId="1" applyFont="1" applyFill="1" applyBorder="1" applyAlignment="1">
      <alignment horizontal="left" vertical="center"/>
    </xf>
    <xf numFmtId="0" fontId="0" fillId="0" borderId="0" xfId="0" applyAlignment="1">
      <alignment horizontal="left" vertical="center"/>
    </xf>
    <xf numFmtId="10" fontId="18" fillId="0" borderId="0" xfId="0" applyNumberFormat="1" applyFont="1" applyAlignment="1">
      <alignment horizontal="left" vertical="center"/>
    </xf>
    <xf numFmtId="0" fontId="22" fillId="0" borderId="0" xfId="43" applyFont="1" applyAlignment="1">
      <alignment horizontal="right" vertical="center"/>
    </xf>
    <xf numFmtId="165" fontId="18" fillId="0" borderId="0" xfId="0" applyNumberFormat="1" applyFont="1" applyAlignment="1">
      <alignment horizontal="left" vertical="center" indent="1"/>
    </xf>
    <xf numFmtId="165" fontId="18" fillId="0" borderId="10" xfId="1" applyNumberFormat="1" applyFont="1" applyBorder="1" applyAlignment="1">
      <alignment horizontal="center" vertical="center"/>
    </xf>
    <xf numFmtId="1" fontId="18" fillId="0" borderId="10" xfId="1" applyNumberFormat="1" applyFont="1" applyBorder="1" applyAlignment="1">
      <alignment horizontal="center" vertical="center"/>
    </xf>
    <xf numFmtId="0" fontId="18" fillId="0" borderId="0" xfId="0" applyFont="1" applyAlignment="1">
      <alignment horizontal="right" vertical="center"/>
    </xf>
    <xf numFmtId="0" fontId="18" fillId="0" borderId="13" xfId="0" applyFont="1" applyBorder="1" applyAlignment="1">
      <alignment horizontal="center" vertical="center"/>
    </xf>
    <xf numFmtId="0" fontId="18" fillId="0" borderId="15" xfId="0" applyFont="1" applyBorder="1" applyAlignment="1">
      <alignment horizontal="center" vertical="center"/>
    </xf>
    <xf numFmtId="0" fontId="18" fillId="0" borderId="14" xfId="0" applyFont="1" applyBorder="1" applyAlignment="1">
      <alignment horizontal="center" vertical="center"/>
    </xf>
    <xf numFmtId="0" fontId="18" fillId="0" borderId="10" xfId="0" applyFont="1" applyBorder="1" applyAlignment="1">
      <alignment horizontal="center" vertical="center"/>
    </xf>
    <xf numFmtId="0" fontId="18" fillId="0" borderId="12" xfId="0" applyFont="1" applyBorder="1" applyAlignment="1">
      <alignment horizontal="center" vertical="center"/>
    </xf>
    <xf numFmtId="0" fontId="18" fillId="0" borderId="22"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11" xfId="0" applyFont="1" applyBorder="1" applyAlignment="1">
      <alignment horizontal="center" vertical="center"/>
    </xf>
    <xf numFmtId="0" fontId="18" fillId="0" borderId="16" xfId="0" applyFont="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3" xfId="0" applyFont="1" applyBorder="1" applyAlignment="1">
      <alignment horizontal="center" vertical="center"/>
    </xf>
    <xf numFmtId="0" fontId="18" fillId="0" borderId="10" xfId="0" applyFont="1" applyBorder="1" applyAlignment="1">
      <alignment horizont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10" fontId="18" fillId="0" borderId="12" xfId="1" applyNumberFormat="1" applyFont="1" applyBorder="1" applyAlignment="1">
      <alignment horizontal="center" vertical="center"/>
    </xf>
    <xf numFmtId="10" fontId="18" fillId="0" borderId="16" xfId="1" applyNumberFormat="1" applyFont="1" applyBorder="1" applyAlignment="1">
      <alignment horizontal="center" vertical="center"/>
    </xf>
    <xf numFmtId="17" fontId="18" fillId="0" borderId="10" xfId="0" applyNumberFormat="1" applyFont="1" applyBorder="1" applyAlignment="1">
      <alignment horizontal="center" vertical="center"/>
    </xf>
    <xf numFmtId="0" fontId="18" fillId="0" borderId="0" xfId="0" applyFont="1" applyFill="1"/>
    <xf numFmtId="0" fontId="18" fillId="0" borderId="10" xfId="0" applyFont="1" applyFill="1" applyBorder="1" applyAlignment="1">
      <alignment horizontal="center" vertical="center"/>
    </xf>
    <xf numFmtId="10" fontId="18" fillId="0" borderId="10" xfId="0" applyNumberFormat="1" applyFont="1" applyFill="1" applyBorder="1" applyAlignment="1">
      <alignment horizontal="center" vertical="center"/>
    </xf>
    <xf numFmtId="10" fontId="18" fillId="0" borderId="0" xfId="0" applyNumberFormat="1" applyFont="1" applyFill="1" applyAlignment="1">
      <alignment horizontal="center" vertical="center"/>
    </xf>
    <xf numFmtId="1" fontId="18" fillId="0" borderId="10" xfId="0" applyNumberFormat="1" applyFont="1" applyFill="1" applyBorder="1" applyAlignment="1">
      <alignment horizontal="center" vertical="center"/>
    </xf>
    <xf numFmtId="10" fontId="18" fillId="0" borderId="13" xfId="0" applyNumberFormat="1" applyFont="1" applyFill="1" applyBorder="1" applyAlignment="1">
      <alignment horizontal="center" vertical="center"/>
    </xf>
    <xf numFmtId="10" fontId="18" fillId="0" borderId="11" xfId="0" applyNumberFormat="1" applyFont="1" applyFill="1" applyBorder="1" applyAlignment="1">
      <alignment horizontal="center" vertical="center"/>
    </xf>
    <xf numFmtId="0" fontId="18" fillId="0" borderId="15" xfId="0" applyFont="1" applyFill="1" applyBorder="1" applyAlignment="1">
      <alignment horizontal="center" vertical="center"/>
    </xf>
    <xf numFmtId="0" fontId="18" fillId="0" borderId="13" xfId="0" applyFont="1" applyFill="1" applyBorder="1" applyAlignment="1">
      <alignment horizontal="center" vertical="center"/>
    </xf>
    <xf numFmtId="9" fontId="18" fillId="0" borderId="10" xfId="1" applyFont="1" applyFill="1" applyBorder="1" applyAlignment="1">
      <alignment horizontal="center"/>
    </xf>
    <xf numFmtId="1" fontId="18" fillId="0" borderId="10" xfId="0" applyNumberFormat="1" applyFont="1" applyFill="1" applyBorder="1" applyAlignment="1">
      <alignment horizontal="center"/>
    </xf>
    <xf numFmtId="0" fontId="0" fillId="0" borderId="0" xfId="0" applyFill="1"/>
    <xf numFmtId="9" fontId="18" fillId="0" borderId="0" xfId="1" applyFont="1" applyFill="1" applyBorder="1" applyAlignment="1">
      <alignment horizontal="center"/>
    </xf>
    <xf numFmtId="1" fontId="18" fillId="0" borderId="10" xfId="1" applyNumberFormat="1" applyFont="1" applyFill="1" applyBorder="1" applyAlignment="1">
      <alignment horizontal="center" vertical="center"/>
    </xf>
    <xf numFmtId="0" fontId="18" fillId="0" borderId="0" xfId="0" applyFont="1" applyFill="1" applyAlignment="1">
      <alignment horizontal="center" vertical="center"/>
    </xf>
    <xf numFmtId="2" fontId="18" fillId="0" borderId="0" xfId="1" applyNumberFormat="1" applyFont="1" applyFill="1" applyBorder="1" applyAlignment="1">
      <alignment horizontal="center" vertical="center"/>
    </xf>
    <xf numFmtId="0" fontId="18" fillId="0" borderId="10" xfId="0" applyFont="1" applyFill="1" applyBorder="1" applyAlignment="1">
      <alignment horizontal="center" vertical="center"/>
    </xf>
    <xf numFmtId="0" fontId="18" fillId="0" borderId="0" xfId="0" applyFont="1" applyFill="1" applyAlignment="1">
      <alignment vertical="center"/>
    </xf>
    <xf numFmtId="0" fontId="18" fillId="0" borderId="0" xfId="0" applyFont="1" applyBorder="1" applyAlignment="1">
      <alignment horizontal="center" vertical="center"/>
    </xf>
    <xf numFmtId="0" fontId="18" fillId="0" borderId="0" xfId="0" applyFont="1" applyBorder="1" applyAlignment="1">
      <alignment vertical="center"/>
    </xf>
    <xf numFmtId="0" fontId="18" fillId="0" borderId="0" xfId="0" applyFont="1" applyFill="1" applyBorder="1" applyAlignment="1">
      <alignment horizontal="center" vertical="center"/>
    </xf>
    <xf numFmtId="1" fontId="18" fillId="0" borderId="0" xfId="0" applyNumberFormat="1" applyFont="1" applyFill="1" applyBorder="1" applyAlignment="1">
      <alignment horizontal="center" vertical="center"/>
    </xf>
    <xf numFmtId="0" fontId="18" fillId="0" borderId="0" xfId="0" applyFont="1" applyFill="1" applyBorder="1" applyAlignment="1">
      <alignment horizontal="center"/>
    </xf>
    <xf numFmtId="10" fontId="18" fillId="0" borderId="0" xfId="0" applyNumberFormat="1" applyFont="1" applyFill="1" applyBorder="1" applyAlignment="1">
      <alignment horizontal="center" vertical="center"/>
    </xf>
    <xf numFmtId="0" fontId="18" fillId="0" borderId="0" xfId="0" applyFont="1" applyFill="1" applyBorder="1" applyAlignment="1">
      <alignment horizontal="right" vertical="center"/>
    </xf>
    <xf numFmtId="0" fontId="18" fillId="0" borderId="0" xfId="0" applyFont="1" applyFill="1" applyBorder="1"/>
    <xf numFmtId="0" fontId="0" fillId="0" borderId="0" xfId="0" applyFill="1" applyBorder="1"/>
    <xf numFmtId="0" fontId="18" fillId="0" borderId="0" xfId="0" applyFont="1" applyBorder="1" applyAlignment="1"/>
    <xf numFmtId="10" fontId="18" fillId="0" borderId="0" xfId="0" applyNumberFormat="1" applyFont="1" applyFill="1" applyBorder="1"/>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0" borderId="0" xfId="0" applyFont="1" applyFill="1" applyBorder="1" applyAlignment="1">
      <alignment vertical="center"/>
    </xf>
    <xf numFmtId="2" fontId="18" fillId="0" borderId="0" xfId="0" applyNumberFormat="1" applyFont="1" applyAlignment="1">
      <alignment vertical="center"/>
    </xf>
    <xf numFmtId="164" fontId="18" fillId="0" borderId="0" xfId="0" applyNumberFormat="1" applyFont="1"/>
    <xf numFmtId="164" fontId="18" fillId="0" borderId="0" xfId="0" applyNumberFormat="1" applyFont="1" applyAlignment="1">
      <alignment vertical="center"/>
    </xf>
    <xf numFmtId="2" fontId="18" fillId="0" borderId="0" xfId="0" applyNumberFormat="1" applyFont="1"/>
    <xf numFmtId="3" fontId="18" fillId="0" borderId="0" xfId="0" applyNumberFormat="1" applyFont="1" applyAlignment="1">
      <alignment vertical="center"/>
    </xf>
    <xf numFmtId="17" fontId="18" fillId="0" borderId="0" xfId="0" applyNumberFormat="1" applyFont="1" applyAlignment="1">
      <alignment horizontal="right" vertical="center"/>
    </xf>
    <xf numFmtId="4" fontId="18" fillId="0" borderId="0" xfId="0" applyNumberFormat="1" applyFont="1"/>
    <xf numFmtId="3" fontId="18" fillId="0" borderId="0" xfId="0" applyNumberFormat="1" applyFont="1"/>
    <xf numFmtId="0" fontId="23" fillId="0" borderId="0" xfId="0" applyFont="1" applyAlignment="1">
      <alignment vertical="center"/>
    </xf>
    <xf numFmtId="0" fontId="18" fillId="0" borderId="0" xfId="0" applyFont="1" applyFill="1" applyBorder="1" applyAlignment="1">
      <alignment horizontal="left" vertical="center"/>
    </xf>
    <xf numFmtId="10" fontId="18" fillId="0" borderId="0" xfId="0" applyNumberFormat="1" applyFont="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2" fontId="18" fillId="0" borderId="0" xfId="0" applyNumberFormat="1" applyFont="1" applyFill="1" applyBorder="1" applyAlignment="1">
      <alignment horizontal="left" vertical="center"/>
    </xf>
    <xf numFmtId="10" fontId="18" fillId="0" borderId="0" xfId="1" applyNumberFormat="1" applyFont="1" applyFill="1" applyBorder="1" applyAlignment="1">
      <alignment horizontal="left" vertical="center"/>
    </xf>
    <xf numFmtId="10" fontId="18" fillId="0" borderId="0" xfId="0" applyNumberFormat="1" applyFont="1" applyFill="1" applyBorder="1" applyAlignment="1">
      <alignment horizontal="left" vertical="center"/>
    </xf>
  </cellXfs>
  <cellStyles count="44">
    <cellStyle name="20 % - Akzent1" xfId="20" builtinId="30" customBuiltin="1"/>
    <cellStyle name="20 % - Akzent2" xfId="24" builtinId="34" customBuiltin="1"/>
    <cellStyle name="20 % - Akzent3" xfId="28" builtinId="38" customBuiltin="1"/>
    <cellStyle name="20 % - Akzent4" xfId="32" builtinId="42" customBuiltin="1"/>
    <cellStyle name="20 % - Akzent5" xfId="36" builtinId="46" customBuiltin="1"/>
    <cellStyle name="20 % - Akzent6" xfId="40" builtinId="50" customBuiltin="1"/>
    <cellStyle name="40 % - Akzent1" xfId="21" builtinId="31" customBuiltin="1"/>
    <cellStyle name="40 % - Akzent2" xfId="25" builtinId="35" customBuiltin="1"/>
    <cellStyle name="40 % - Akzent3" xfId="29" builtinId="39" customBuiltin="1"/>
    <cellStyle name="40 % - Akzent4" xfId="33" builtinId="43" customBuiltin="1"/>
    <cellStyle name="40 % - Akzent5" xfId="37" builtinId="47" customBuiltin="1"/>
    <cellStyle name="40 % - Akzent6" xfId="41" builtinId="51" customBuiltin="1"/>
    <cellStyle name="60 % - Akzent1" xfId="22" builtinId="32" customBuiltin="1"/>
    <cellStyle name="60 % - Akzent2" xfId="26" builtinId="36" customBuiltin="1"/>
    <cellStyle name="60 % - Akzent3" xfId="30" builtinId="40" customBuiltin="1"/>
    <cellStyle name="60 % - Akzent4" xfId="34" builtinId="44" customBuiltin="1"/>
    <cellStyle name="60 % - Akzent5" xfId="38" builtinId="48" customBuiltin="1"/>
    <cellStyle name="60 % - Akzent6" xfId="42" builtinId="52" customBuiltin="1"/>
    <cellStyle name="Akzent1" xfId="19" builtinId="29" customBuiltin="1"/>
    <cellStyle name="Akzent2" xfId="23" builtinId="33" customBuiltin="1"/>
    <cellStyle name="Akzent3" xfId="27" builtinId="37" customBuiltin="1"/>
    <cellStyle name="Akzent4" xfId="31" builtinId="41" customBuiltin="1"/>
    <cellStyle name="Akzent5" xfId="35" builtinId="45" customBuiltin="1"/>
    <cellStyle name="Akzent6" xfId="39" builtinId="49" customBuiltin="1"/>
    <cellStyle name="Ausgabe" xfId="11" builtinId="21" customBuiltin="1"/>
    <cellStyle name="Berechnung" xfId="12" builtinId="22" customBuiltin="1"/>
    <cellStyle name="Eingabe" xfId="10" builtinId="20" customBuiltin="1"/>
    <cellStyle name="Ergebnis" xfId="18" builtinId="25" customBuiltin="1"/>
    <cellStyle name="Erklärender Text" xfId="17" builtinId="53" customBuiltin="1"/>
    <cellStyle name="Gut" xfId="7" builtinId="26" customBuiltin="1"/>
    <cellStyle name="Link" xfId="43" builtinId="8"/>
    <cellStyle name="Neutral" xfId="9" builtinId="28" customBuiltin="1"/>
    <cellStyle name="Notiz" xfId="16" builtinId="10" customBuiltin="1"/>
    <cellStyle name="Prozent" xfId="1" builtinId="5"/>
    <cellStyle name="Schlecht" xfId="8" builtinId="27" customBuiltin="1"/>
    <cellStyle name="Standard" xfId="0" builtinId="0"/>
    <cellStyle name="Überschrift" xfId="2" builtinId="15" customBuiltin="1"/>
    <cellStyle name="Überschrift 1" xfId="3" builtinId="16" customBuiltin="1"/>
    <cellStyle name="Überschrift 2" xfId="4" builtinId="17" customBuiltin="1"/>
    <cellStyle name="Überschrift 3" xfId="5" builtinId="18" customBuiltin="1"/>
    <cellStyle name="Überschrift 4" xfId="6" builtinId="19" customBuiltin="1"/>
    <cellStyle name="Verknüpfte Zelle" xfId="13" builtinId="24" customBuiltin="1"/>
    <cellStyle name="Warnender Text" xfId="15" builtinId="11" customBuiltin="1"/>
    <cellStyle name="Zelle überprüfen" xfId="14"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fricagrid.energydata.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41917-9222-4963-A7EE-2A9F4CFA964D}">
  <dimension ref="A1:W121"/>
  <sheetViews>
    <sheetView tabSelected="1" topLeftCell="C1" zoomScale="98" zoomScaleNormal="145" workbookViewId="0">
      <pane xSplit="2" ySplit="1" topLeftCell="E101" activePane="bottomRight" state="frozen"/>
      <selection activeCell="C1" sqref="C1"/>
      <selection pane="topRight" activeCell="E1" sqref="E1"/>
      <selection pane="bottomLeft" activeCell="C2" sqref="C2"/>
      <selection pane="bottomRight" activeCell="C108" sqref="C108"/>
    </sheetView>
  </sheetViews>
  <sheetFormatPr baseColWidth="10" defaultColWidth="8.7265625" defaultRowHeight="14.5" x14ac:dyDescent="0.35"/>
  <cols>
    <col min="1" max="2" width="8.7265625" hidden="1" customWidth="1"/>
    <col min="3" max="4" width="8.7265625" style="3"/>
    <col min="5" max="5" width="8.7265625" style="3" customWidth="1"/>
    <col min="6" max="9" width="8.7265625" style="3"/>
    <col min="10" max="10" width="24.08984375" style="3" customWidth="1"/>
    <col min="11" max="12" width="8.7265625" style="3"/>
    <col min="13" max="13" width="13.81640625" style="3" bestFit="1" customWidth="1"/>
    <col min="14" max="14" width="8.7265625" style="3"/>
    <col min="15" max="15" width="12.7265625" style="3" customWidth="1"/>
    <col min="16" max="16" width="8.7265625" style="3"/>
    <col min="17" max="17" width="11.7265625" style="3" bestFit="1" customWidth="1"/>
    <col min="18" max="18" width="11.08984375" style="3" bestFit="1" customWidth="1"/>
    <col min="19" max="19" width="8.7265625" style="3"/>
    <col min="20" max="20" width="12.6328125" style="3" bestFit="1" customWidth="1"/>
    <col min="21" max="23" width="8.7265625" style="3"/>
  </cols>
  <sheetData>
    <row r="1" spans="1:23" x14ac:dyDescent="0.35">
      <c r="A1" t="s">
        <v>0</v>
      </c>
      <c r="B1" t="s">
        <v>1</v>
      </c>
      <c r="C1" s="3" t="s">
        <v>2</v>
      </c>
      <c r="D1" s="3" t="s">
        <v>3</v>
      </c>
      <c r="E1" s="3" t="s">
        <v>4</v>
      </c>
      <c r="F1" s="3" t="s">
        <v>5</v>
      </c>
      <c r="G1" s="3" t="s">
        <v>6</v>
      </c>
      <c r="H1" s="3" t="s">
        <v>7</v>
      </c>
      <c r="I1" s="3" t="s">
        <v>8</v>
      </c>
      <c r="J1" s="3" t="s">
        <v>9</v>
      </c>
      <c r="K1" s="3" t="s">
        <v>10</v>
      </c>
      <c r="L1" s="3" t="s">
        <v>11</v>
      </c>
      <c r="M1" s="3" t="s">
        <v>610</v>
      </c>
      <c r="N1" s="3" t="s">
        <v>12</v>
      </c>
      <c r="O1" s="3" t="s">
        <v>13</v>
      </c>
      <c r="P1" s="3" t="s">
        <v>14</v>
      </c>
      <c r="Q1" s="3" t="s">
        <v>595</v>
      </c>
      <c r="R1" s="3" t="s">
        <v>15</v>
      </c>
      <c r="S1" s="3" t="s">
        <v>609</v>
      </c>
      <c r="T1" s="3" t="s">
        <v>611</v>
      </c>
    </row>
    <row r="2" spans="1:23" x14ac:dyDescent="0.35">
      <c r="A2" s="1" t="s">
        <v>79</v>
      </c>
      <c r="B2" s="1"/>
      <c r="C2" s="34" t="s">
        <v>17</v>
      </c>
      <c r="D2" s="34" t="s">
        <v>80</v>
      </c>
      <c r="E2" s="34" t="s">
        <v>81</v>
      </c>
      <c r="F2" s="34" t="s">
        <v>20</v>
      </c>
      <c r="G2" s="34" t="s">
        <v>21</v>
      </c>
      <c r="H2" s="55">
        <v>6</v>
      </c>
      <c r="I2" s="34"/>
      <c r="J2" s="34" t="s">
        <v>31</v>
      </c>
      <c r="K2" s="34" t="s">
        <v>82</v>
      </c>
      <c r="L2" s="34" t="s">
        <v>83</v>
      </c>
      <c r="M2" s="114">
        <f>(0.047*1500)/12</f>
        <v>5.875</v>
      </c>
      <c r="N2" s="34" t="s">
        <v>53</v>
      </c>
      <c r="O2" s="34" t="s">
        <v>26</v>
      </c>
      <c r="P2" s="34" t="s">
        <v>603</v>
      </c>
      <c r="Q2" s="34" t="s">
        <v>532</v>
      </c>
      <c r="R2" s="34">
        <v>4000</v>
      </c>
      <c r="S2" s="3">
        <v>19.149999999999999</v>
      </c>
      <c r="T2" s="115">
        <f>(R2/12/S2)/M2</f>
        <v>2.9627983630539045</v>
      </c>
    </row>
    <row r="3" spans="1:23" s="1" customFormat="1" x14ac:dyDescent="0.3">
      <c r="A3" s="1" t="s">
        <v>100</v>
      </c>
      <c r="C3" s="34" t="s">
        <v>17</v>
      </c>
      <c r="D3" s="34" t="s">
        <v>80</v>
      </c>
      <c r="E3" s="34" t="s">
        <v>101</v>
      </c>
      <c r="F3" s="34" t="s">
        <v>20</v>
      </c>
      <c r="G3" s="34" t="s">
        <v>21</v>
      </c>
      <c r="H3" s="34">
        <v>3</v>
      </c>
      <c r="I3" s="34"/>
      <c r="J3" s="34" t="s">
        <v>506</v>
      </c>
      <c r="K3" s="34" t="s">
        <v>102</v>
      </c>
      <c r="L3" s="34" t="s">
        <v>103</v>
      </c>
      <c r="M3" s="114">
        <f>(0.047*1000)/12</f>
        <v>3.9166666666666665</v>
      </c>
      <c r="N3" s="34" t="s">
        <v>53</v>
      </c>
      <c r="O3" s="34" t="s">
        <v>34</v>
      </c>
      <c r="P3" s="34" t="s">
        <v>584</v>
      </c>
      <c r="Q3" s="34" t="s">
        <v>532</v>
      </c>
      <c r="R3" s="34" t="s">
        <v>89</v>
      </c>
      <c r="S3" s="3">
        <v>19.149999999999999</v>
      </c>
      <c r="T3" s="116" t="s">
        <v>532</v>
      </c>
      <c r="U3" s="34"/>
      <c r="V3" s="34"/>
      <c r="W3" s="34"/>
    </row>
    <row r="4" spans="1:23" s="1" customFormat="1" x14ac:dyDescent="0.35">
      <c r="A4" s="1" t="s">
        <v>104</v>
      </c>
      <c r="C4" s="34" t="s">
        <v>17</v>
      </c>
      <c r="D4" s="34" t="s">
        <v>80</v>
      </c>
      <c r="E4" s="34" t="s">
        <v>105</v>
      </c>
      <c r="F4" s="34" t="s">
        <v>20</v>
      </c>
      <c r="G4" s="34" t="s">
        <v>21</v>
      </c>
      <c r="H4" s="34">
        <v>0</v>
      </c>
      <c r="I4" s="34"/>
      <c r="J4" s="34" t="s">
        <v>22</v>
      </c>
      <c r="K4" s="34" t="s">
        <v>106</v>
      </c>
      <c r="L4" s="34" t="s">
        <v>107</v>
      </c>
      <c r="M4" s="114">
        <f>0.25*((70+100)/2)</f>
        <v>21.25</v>
      </c>
      <c r="N4" s="34" t="s">
        <v>97</v>
      </c>
      <c r="O4" s="34" t="s">
        <v>34</v>
      </c>
      <c r="P4" s="34" t="s">
        <v>108</v>
      </c>
      <c r="Q4" s="34" t="s">
        <v>532</v>
      </c>
      <c r="R4" s="34" t="s">
        <v>89</v>
      </c>
      <c r="S4" s="34">
        <v>19.149999999999999</v>
      </c>
      <c r="T4" s="116" t="s">
        <v>532</v>
      </c>
      <c r="U4" s="34"/>
      <c r="V4" s="34"/>
      <c r="W4" s="34"/>
    </row>
    <row r="5" spans="1:23" s="1" customFormat="1" x14ac:dyDescent="0.3">
      <c r="A5" s="1" t="s">
        <v>123</v>
      </c>
      <c r="B5" s="1" t="s">
        <v>124</v>
      </c>
      <c r="C5" s="34" t="s">
        <v>17</v>
      </c>
      <c r="D5" s="34" t="s">
        <v>80</v>
      </c>
      <c r="E5" s="34" t="s">
        <v>101</v>
      </c>
      <c r="F5" s="34" t="s">
        <v>20</v>
      </c>
      <c r="G5" s="34"/>
      <c r="H5" s="34">
        <v>4</v>
      </c>
      <c r="I5" s="34" t="s">
        <v>125</v>
      </c>
      <c r="J5" s="34" t="s">
        <v>22</v>
      </c>
      <c r="K5" s="34" t="s">
        <v>126</v>
      </c>
      <c r="L5" s="34" t="s">
        <v>127</v>
      </c>
      <c r="M5" s="114">
        <f>3200/12</f>
        <v>266.66666666666669</v>
      </c>
      <c r="N5" s="34" t="s">
        <v>97</v>
      </c>
      <c r="O5" s="34" t="s">
        <v>26</v>
      </c>
      <c r="P5" s="34" t="s">
        <v>89</v>
      </c>
      <c r="Q5" s="34" t="s">
        <v>532</v>
      </c>
      <c r="R5" s="34">
        <v>3500</v>
      </c>
      <c r="S5" s="34">
        <v>19.149999999999999</v>
      </c>
      <c r="T5" s="115">
        <f>(R5/12/S5)/M5</f>
        <v>5.7114882506527416E-2</v>
      </c>
      <c r="U5" s="34"/>
      <c r="V5" s="34"/>
      <c r="W5" s="34"/>
    </row>
    <row r="6" spans="1:23" s="1" customFormat="1" hidden="1" x14ac:dyDescent="0.3">
      <c r="A6" s="1" t="s">
        <v>115</v>
      </c>
      <c r="C6" s="34" t="s">
        <v>17</v>
      </c>
      <c r="D6" s="34" t="s">
        <v>80</v>
      </c>
      <c r="E6" s="34" t="s">
        <v>116</v>
      </c>
      <c r="F6" s="34" t="s">
        <v>43</v>
      </c>
      <c r="G6" s="34" t="s">
        <v>43</v>
      </c>
      <c r="H6" s="34">
        <v>220</v>
      </c>
      <c r="I6" s="34"/>
      <c r="J6" s="3" t="s">
        <v>22</v>
      </c>
      <c r="K6" s="34" t="s">
        <v>117</v>
      </c>
      <c r="L6" s="34" t="s">
        <v>118</v>
      </c>
      <c r="M6" s="114"/>
      <c r="N6" s="34" t="s">
        <v>119</v>
      </c>
      <c r="O6" s="34" t="s">
        <v>120</v>
      </c>
      <c r="P6" s="34" t="s">
        <v>121</v>
      </c>
      <c r="Q6" s="34"/>
      <c r="R6" s="34" t="s">
        <v>122</v>
      </c>
      <c r="S6" s="34">
        <v>19.149999999999999</v>
      </c>
      <c r="T6" s="115" t="e">
        <f t="shared" ref="T6:T12" si="0">R6/12/S6/M6</f>
        <v>#VALUE!</v>
      </c>
      <c r="U6" s="34"/>
      <c r="V6" s="34"/>
      <c r="W6" s="34"/>
    </row>
    <row r="7" spans="1:23" s="1" customFormat="1" hidden="1" x14ac:dyDescent="0.35">
      <c r="A7" t="s">
        <v>16</v>
      </c>
      <c r="B7"/>
      <c r="C7" s="3" t="s">
        <v>17</v>
      </c>
      <c r="D7" s="3" t="s">
        <v>18</v>
      </c>
      <c r="E7" s="3" t="s">
        <v>19</v>
      </c>
      <c r="F7" s="3" t="s">
        <v>20</v>
      </c>
      <c r="G7" s="3" t="s">
        <v>21</v>
      </c>
      <c r="H7" s="3">
        <v>440</v>
      </c>
      <c r="I7" s="3"/>
      <c r="J7" s="3" t="s">
        <v>22</v>
      </c>
      <c r="K7" s="3" t="s">
        <v>23</v>
      </c>
      <c r="L7" s="3" t="s">
        <v>24</v>
      </c>
      <c r="M7" s="117"/>
      <c r="N7" s="3" t="s">
        <v>25</v>
      </c>
      <c r="O7" s="3" t="s">
        <v>26</v>
      </c>
      <c r="P7" s="3" t="s">
        <v>27</v>
      </c>
      <c r="Q7" s="3"/>
      <c r="R7" s="3" t="s">
        <v>28</v>
      </c>
      <c r="S7" s="34">
        <v>19.149999999999999</v>
      </c>
      <c r="T7" s="115" t="e">
        <f t="shared" si="0"/>
        <v>#VALUE!</v>
      </c>
      <c r="U7" s="34"/>
      <c r="V7" s="34"/>
      <c r="W7" s="34"/>
    </row>
    <row r="8" spans="1:23" s="1" customFormat="1" hidden="1" x14ac:dyDescent="0.3">
      <c r="A8" s="1" t="s">
        <v>29</v>
      </c>
      <c r="C8" s="34" t="s">
        <v>17</v>
      </c>
      <c r="D8" s="34" t="s">
        <v>18</v>
      </c>
      <c r="E8" s="34" t="s">
        <v>30</v>
      </c>
      <c r="F8" s="34" t="s">
        <v>20</v>
      </c>
      <c r="G8" s="34" t="s">
        <v>20</v>
      </c>
      <c r="H8" s="34">
        <v>12</v>
      </c>
      <c r="I8" s="34"/>
      <c r="J8" s="3" t="s">
        <v>506</v>
      </c>
      <c r="K8" s="34" t="s">
        <v>32</v>
      </c>
      <c r="L8" s="34">
        <v>1920</v>
      </c>
      <c r="M8" s="114"/>
      <c r="N8" s="34" t="s">
        <v>33</v>
      </c>
      <c r="O8" s="34" t="s">
        <v>34</v>
      </c>
      <c r="P8" s="34" t="s">
        <v>35</v>
      </c>
      <c r="Q8" s="34"/>
      <c r="R8" s="34" t="s">
        <v>36</v>
      </c>
      <c r="S8" s="34">
        <v>19.149999999999999</v>
      </c>
      <c r="T8" s="115" t="e">
        <f t="shared" si="0"/>
        <v>#VALUE!</v>
      </c>
      <c r="U8" s="34"/>
      <c r="V8" s="34"/>
      <c r="W8" s="34"/>
    </row>
    <row r="9" spans="1:23" s="1" customFormat="1" x14ac:dyDescent="0.3">
      <c r="A9" s="1" t="s">
        <v>37</v>
      </c>
      <c r="C9" s="34" t="s">
        <v>17</v>
      </c>
      <c r="D9" s="34" t="s">
        <v>18</v>
      </c>
      <c r="E9" s="34" t="s">
        <v>38</v>
      </c>
      <c r="F9" s="34" t="s">
        <v>20</v>
      </c>
      <c r="G9" s="34" t="s">
        <v>20</v>
      </c>
      <c r="H9" s="34">
        <v>12</v>
      </c>
      <c r="I9" s="34"/>
      <c r="J9" s="34" t="s">
        <v>506</v>
      </c>
      <c r="K9" s="34" t="s">
        <v>39</v>
      </c>
      <c r="L9" s="34">
        <v>1920</v>
      </c>
      <c r="M9" s="114">
        <f>(0.047*(1920/2)+0.016*(1920/2))/12</f>
        <v>5.04</v>
      </c>
      <c r="N9" s="34" t="s">
        <v>33</v>
      </c>
      <c r="O9" s="34" t="s">
        <v>34</v>
      </c>
      <c r="P9" s="34" t="s">
        <v>583</v>
      </c>
      <c r="Q9" s="34" t="s">
        <v>532</v>
      </c>
      <c r="R9" s="118">
        <v>10800</v>
      </c>
      <c r="S9" s="34">
        <v>8.4468250000000005</v>
      </c>
      <c r="T9" s="115">
        <f>R9/12/S9/M9</f>
        <v>21.140656823294975</v>
      </c>
      <c r="U9" s="34"/>
      <c r="V9" s="34"/>
      <c r="W9" s="34"/>
    </row>
    <row r="10" spans="1:23" s="1" customFormat="1" x14ac:dyDescent="0.3">
      <c r="A10" s="1" t="s">
        <v>90</v>
      </c>
      <c r="C10" s="34" t="s">
        <v>17</v>
      </c>
      <c r="D10" s="34" t="s">
        <v>18</v>
      </c>
      <c r="E10" s="34" t="s">
        <v>30</v>
      </c>
      <c r="F10" s="34" t="s">
        <v>20</v>
      </c>
      <c r="G10" s="34" t="s">
        <v>21</v>
      </c>
      <c r="H10" s="34">
        <v>3</v>
      </c>
      <c r="I10" s="34"/>
      <c r="J10" s="3" t="s">
        <v>507</v>
      </c>
      <c r="K10" s="34" t="s">
        <v>91</v>
      </c>
      <c r="L10" s="34" t="s">
        <v>92</v>
      </c>
      <c r="M10" s="114">
        <f>6000/12</f>
        <v>500</v>
      </c>
      <c r="N10" s="34" t="s">
        <v>73</v>
      </c>
      <c r="O10" s="34" t="s">
        <v>67</v>
      </c>
      <c r="P10" s="34" t="s">
        <v>583</v>
      </c>
      <c r="Q10" s="34" t="s">
        <v>532</v>
      </c>
      <c r="R10" s="34">
        <v>2000</v>
      </c>
      <c r="S10" s="34">
        <v>8.4468250000000005</v>
      </c>
      <c r="T10" s="115">
        <f>R10/12/S10/M10</f>
        <v>3.9462559403483949E-2</v>
      </c>
      <c r="U10" s="34"/>
      <c r="V10" s="34"/>
      <c r="W10" s="34"/>
    </row>
    <row r="11" spans="1:23" s="1" customFormat="1" x14ac:dyDescent="0.3">
      <c r="A11" s="1" t="s">
        <v>135</v>
      </c>
      <c r="B11" s="1" t="s">
        <v>136</v>
      </c>
      <c r="C11" s="34" t="s">
        <v>17</v>
      </c>
      <c r="D11" s="34" t="s">
        <v>18</v>
      </c>
      <c r="E11" s="34" t="s">
        <v>137</v>
      </c>
      <c r="F11" s="34" t="s">
        <v>20</v>
      </c>
      <c r="G11" s="34" t="s">
        <v>21</v>
      </c>
      <c r="H11" s="34">
        <v>12</v>
      </c>
      <c r="I11" s="34" t="s">
        <v>17</v>
      </c>
      <c r="J11" s="3" t="s">
        <v>506</v>
      </c>
      <c r="K11" s="34" t="s">
        <v>138</v>
      </c>
      <c r="L11" s="34" t="s">
        <v>139</v>
      </c>
      <c r="M11" s="114">
        <f>(0.047*(1200/2)+0.016*(1200/2))/12</f>
        <v>3.15</v>
      </c>
      <c r="N11" s="34" t="s">
        <v>33</v>
      </c>
      <c r="O11" s="34" t="s">
        <v>34</v>
      </c>
      <c r="P11" s="34" t="s">
        <v>583</v>
      </c>
      <c r="Q11" s="34" t="s">
        <v>532</v>
      </c>
      <c r="R11" s="34" t="s">
        <v>89</v>
      </c>
      <c r="S11" s="34">
        <v>8.4468250000000005</v>
      </c>
      <c r="T11" s="115" t="s">
        <v>532</v>
      </c>
      <c r="U11" s="34"/>
      <c r="V11" s="34"/>
      <c r="W11" s="34"/>
    </row>
    <row r="12" spans="1:23" s="1" customFormat="1" hidden="1" x14ac:dyDescent="0.3">
      <c r="A12" s="1" t="s">
        <v>74</v>
      </c>
      <c r="C12" s="34" t="s">
        <v>17</v>
      </c>
      <c r="D12" s="34" t="s">
        <v>41</v>
      </c>
      <c r="E12" s="34" t="s">
        <v>75</v>
      </c>
      <c r="F12" s="34" t="s">
        <v>20</v>
      </c>
      <c r="G12" s="34" t="s">
        <v>21</v>
      </c>
      <c r="H12" s="34">
        <v>5</v>
      </c>
      <c r="I12" s="34"/>
      <c r="J12" s="34" t="s">
        <v>44</v>
      </c>
      <c r="K12" s="34" t="s">
        <v>76</v>
      </c>
      <c r="L12" s="34" t="s">
        <v>77</v>
      </c>
      <c r="M12" s="114"/>
      <c r="N12" s="34" t="s">
        <v>78</v>
      </c>
      <c r="O12" s="34" t="s">
        <v>35</v>
      </c>
      <c r="P12" s="34" t="s">
        <v>35</v>
      </c>
      <c r="Q12" s="34"/>
      <c r="R12" s="34">
        <v>0</v>
      </c>
      <c r="S12" s="34"/>
      <c r="T12" s="115" t="e">
        <f t="shared" si="0"/>
        <v>#DIV/0!</v>
      </c>
      <c r="U12" s="34"/>
      <c r="V12" s="34"/>
      <c r="W12" s="34"/>
    </row>
    <row r="13" spans="1:23" s="1" customFormat="1" x14ac:dyDescent="0.3">
      <c r="A13" s="1" t="s">
        <v>40</v>
      </c>
      <c r="C13" s="34" t="s">
        <v>17</v>
      </c>
      <c r="D13" s="34" t="s">
        <v>41</v>
      </c>
      <c r="E13" s="34" t="s">
        <v>42</v>
      </c>
      <c r="F13" s="34" t="s">
        <v>20</v>
      </c>
      <c r="G13" s="34" t="s">
        <v>43</v>
      </c>
      <c r="H13" s="34">
        <v>4</v>
      </c>
      <c r="I13" s="34"/>
      <c r="J13" s="3" t="s">
        <v>44</v>
      </c>
      <c r="K13" s="34" t="s">
        <v>45</v>
      </c>
      <c r="L13" s="34" t="s">
        <v>46</v>
      </c>
      <c r="M13" s="114">
        <f>(((35+((25+30)/2))/2)*480+(451*60))/12</f>
        <v>3505</v>
      </c>
      <c r="N13" s="34" t="s">
        <v>47</v>
      </c>
      <c r="O13" s="34" t="s">
        <v>701</v>
      </c>
      <c r="P13" s="34" t="s">
        <v>48</v>
      </c>
      <c r="Q13" s="114">
        <f>(78*13.6*0.57)</f>
        <v>604.65599999999995</v>
      </c>
      <c r="R13" s="34" t="s">
        <v>34</v>
      </c>
      <c r="S13" s="34">
        <v>117.8326</v>
      </c>
      <c r="T13" s="115" t="s">
        <v>532</v>
      </c>
      <c r="U13" s="34"/>
      <c r="V13" s="34"/>
      <c r="W13" s="34"/>
    </row>
    <row r="14" spans="1:23" s="1" customFormat="1" x14ac:dyDescent="0.3">
      <c r="A14" s="1" t="s">
        <v>49</v>
      </c>
      <c r="C14" s="34" t="s">
        <v>17</v>
      </c>
      <c r="D14" s="34" t="s">
        <v>41</v>
      </c>
      <c r="E14" s="34" t="s">
        <v>50</v>
      </c>
      <c r="F14" s="34" t="s">
        <v>20</v>
      </c>
      <c r="G14" s="34" t="s">
        <v>21</v>
      </c>
      <c r="H14" s="34">
        <v>10</v>
      </c>
      <c r="I14" s="34"/>
      <c r="J14" s="3" t="s">
        <v>22</v>
      </c>
      <c r="K14" s="34" t="s">
        <v>51</v>
      </c>
      <c r="L14" s="34" t="s">
        <v>52</v>
      </c>
      <c r="M14" s="34" t="s">
        <v>481</v>
      </c>
      <c r="N14" s="34" t="s">
        <v>53</v>
      </c>
      <c r="O14" s="34" t="s">
        <v>54</v>
      </c>
      <c r="P14" s="34" t="s">
        <v>599</v>
      </c>
      <c r="Q14" s="114" t="s">
        <v>532</v>
      </c>
      <c r="R14" s="34">
        <v>1000000</v>
      </c>
      <c r="S14" s="34">
        <v>117.8326</v>
      </c>
      <c r="T14" s="115" t="s">
        <v>532</v>
      </c>
      <c r="U14" s="34"/>
      <c r="V14" s="34"/>
      <c r="W14" s="34"/>
    </row>
    <row r="15" spans="1:23" s="1" customFormat="1" x14ac:dyDescent="0.3">
      <c r="A15" s="1" t="s">
        <v>55</v>
      </c>
      <c r="C15" s="34" t="s">
        <v>17</v>
      </c>
      <c r="D15" s="34" t="s">
        <v>41</v>
      </c>
      <c r="E15" s="34" t="s">
        <v>56</v>
      </c>
      <c r="F15" s="34" t="s">
        <v>20</v>
      </c>
      <c r="G15" s="34" t="s">
        <v>21</v>
      </c>
      <c r="H15" s="34">
        <v>4</v>
      </c>
      <c r="I15" s="34"/>
      <c r="J15" s="3" t="s">
        <v>57</v>
      </c>
      <c r="K15" s="34" t="s">
        <v>58</v>
      </c>
      <c r="L15" s="34" t="s">
        <v>59</v>
      </c>
      <c r="M15" s="114">
        <f>(2400+303+1600+15000)/12</f>
        <v>1608.5833333333333</v>
      </c>
      <c r="N15" s="34" t="s">
        <v>60</v>
      </c>
      <c r="O15" s="34" t="s">
        <v>54</v>
      </c>
      <c r="P15" s="34" t="s">
        <v>61</v>
      </c>
      <c r="Q15" s="114">
        <f>26*13.6*0.57</f>
        <v>201.55199999999996</v>
      </c>
      <c r="R15" s="34">
        <v>41000</v>
      </c>
      <c r="S15" s="34">
        <v>117.8326</v>
      </c>
      <c r="T15" s="115">
        <f>R15/12/S15/M15</f>
        <v>1.8025760041951604E-2</v>
      </c>
      <c r="U15" s="34"/>
      <c r="V15" s="34"/>
      <c r="W15" s="34"/>
    </row>
    <row r="16" spans="1:23" s="1" customFormat="1" x14ac:dyDescent="0.3">
      <c r="A16" s="1" t="s">
        <v>62</v>
      </c>
      <c r="C16" s="34" t="s">
        <v>17</v>
      </c>
      <c r="D16" s="34" t="s">
        <v>41</v>
      </c>
      <c r="E16" s="34" t="s">
        <v>63</v>
      </c>
      <c r="F16" s="34" t="s">
        <v>20</v>
      </c>
      <c r="G16" s="34" t="s">
        <v>20</v>
      </c>
      <c r="H16" s="119" t="s">
        <v>480</v>
      </c>
      <c r="I16" s="34"/>
      <c r="J16" s="3" t="s">
        <v>57</v>
      </c>
      <c r="K16" s="34" t="s">
        <v>64</v>
      </c>
      <c r="L16" s="34" t="s">
        <v>65</v>
      </c>
      <c r="M16" s="114">
        <f>((0.5*3600)+(3600)+(3600)+(1800)+(3600)+(1*2400)+(323.02*3600)+(3600))/12</f>
        <v>98606</v>
      </c>
      <c r="N16" s="34" t="s">
        <v>66</v>
      </c>
      <c r="O16" s="34" t="s">
        <v>67</v>
      </c>
      <c r="P16" s="34" t="s">
        <v>68</v>
      </c>
      <c r="Q16" s="114">
        <f>40*13.6*0.57</f>
        <v>310.08</v>
      </c>
      <c r="R16" s="34">
        <v>600000</v>
      </c>
      <c r="S16" s="34">
        <v>117.8326</v>
      </c>
      <c r="T16" s="115">
        <f>R16/12/S16/M16</f>
        <v>4.3032958229152407E-3</v>
      </c>
      <c r="U16" s="34"/>
      <c r="V16" s="34"/>
      <c r="W16" s="34"/>
    </row>
    <row r="17" spans="1:23" x14ac:dyDescent="0.35">
      <c r="A17" s="1" t="s">
        <v>69</v>
      </c>
      <c r="B17" s="1"/>
      <c r="C17" s="34" t="s">
        <v>17</v>
      </c>
      <c r="D17" s="34" t="s">
        <v>41</v>
      </c>
      <c r="E17" s="34" t="s">
        <v>70</v>
      </c>
      <c r="F17" s="34" t="s">
        <v>20</v>
      </c>
      <c r="G17" s="34" t="s">
        <v>20</v>
      </c>
      <c r="H17" s="34">
        <v>3</v>
      </c>
      <c r="I17" s="34"/>
      <c r="J17" s="3" t="s">
        <v>22</v>
      </c>
      <c r="K17" s="34" t="s">
        <v>71</v>
      </c>
      <c r="L17" s="34" t="s">
        <v>72</v>
      </c>
      <c r="M17" s="114">
        <f>(1500+3000+1000)/12</f>
        <v>458.33333333333331</v>
      </c>
      <c r="N17" s="34" t="s">
        <v>73</v>
      </c>
      <c r="O17" s="34" t="s">
        <v>67</v>
      </c>
      <c r="P17" s="34" t="s">
        <v>517</v>
      </c>
      <c r="Q17" s="114">
        <f>30*13.6*0.57</f>
        <v>232.55999999999997</v>
      </c>
      <c r="R17" s="34">
        <f>60000+75000</f>
        <v>135000</v>
      </c>
      <c r="S17" s="34">
        <v>117.8326</v>
      </c>
      <c r="T17" s="115">
        <f>R17/12/S17/M17</f>
        <v>0.20830784133978666</v>
      </c>
    </row>
    <row r="18" spans="1:23" s="1" customFormat="1" x14ac:dyDescent="0.35">
      <c r="A18" t="s">
        <v>508</v>
      </c>
      <c r="B18"/>
      <c r="C18" s="3" t="s">
        <v>17</v>
      </c>
      <c r="D18" s="3" t="s">
        <v>41</v>
      </c>
      <c r="E18" s="3" t="s">
        <v>75</v>
      </c>
      <c r="F18" s="3" t="s">
        <v>20</v>
      </c>
      <c r="G18" s="3" t="s">
        <v>21</v>
      </c>
      <c r="H18" s="3">
        <v>5</v>
      </c>
      <c r="I18" s="3"/>
      <c r="J18" s="3" t="s">
        <v>44</v>
      </c>
      <c r="K18" s="3" t="s">
        <v>76</v>
      </c>
      <c r="L18" s="3" t="s">
        <v>509</v>
      </c>
      <c r="M18" s="117">
        <f>(100000+50000+25000+20000)/12</f>
        <v>16250</v>
      </c>
      <c r="N18" s="3" t="s">
        <v>78</v>
      </c>
      <c r="O18" s="3" t="s">
        <v>583</v>
      </c>
      <c r="P18" s="3" t="s">
        <v>35</v>
      </c>
      <c r="Q18" s="117" t="s">
        <v>532</v>
      </c>
      <c r="R18" s="3">
        <v>0</v>
      </c>
      <c r="S18" s="34">
        <v>117.8326</v>
      </c>
      <c r="T18" s="115">
        <f>R18/12/S18/M18</f>
        <v>0</v>
      </c>
      <c r="U18" s="34"/>
      <c r="V18" s="34"/>
      <c r="W18" s="34"/>
    </row>
    <row r="19" spans="1:23" s="1" customFormat="1" x14ac:dyDescent="0.3">
      <c r="A19" s="1" t="s">
        <v>84</v>
      </c>
      <c r="C19" s="34" t="s">
        <v>17</v>
      </c>
      <c r="D19" s="34" t="s">
        <v>41</v>
      </c>
      <c r="E19" s="34" t="s">
        <v>85</v>
      </c>
      <c r="F19" s="34" t="s">
        <v>86</v>
      </c>
      <c r="G19" s="34" t="s">
        <v>43</v>
      </c>
      <c r="H19" s="34">
        <v>4</v>
      </c>
      <c r="I19" s="34"/>
      <c r="J19" s="3" t="s">
        <v>44</v>
      </c>
      <c r="K19" s="34" t="s">
        <v>87</v>
      </c>
      <c r="L19" s="34" t="s">
        <v>88</v>
      </c>
      <c r="M19" s="114">
        <f>1440/12</f>
        <v>120</v>
      </c>
      <c r="N19" s="34" t="s">
        <v>53</v>
      </c>
      <c r="O19" s="34" t="s">
        <v>54</v>
      </c>
      <c r="P19" s="34" t="s">
        <v>584</v>
      </c>
      <c r="Q19" s="114" t="s">
        <v>532</v>
      </c>
      <c r="R19" s="34" t="s">
        <v>89</v>
      </c>
      <c r="S19" s="34">
        <v>117.8326</v>
      </c>
      <c r="T19" s="115" t="s">
        <v>532</v>
      </c>
      <c r="U19" s="34"/>
      <c r="V19" s="34"/>
      <c r="W19" s="34"/>
    </row>
    <row r="20" spans="1:23" s="1" customFormat="1" x14ac:dyDescent="0.3">
      <c r="A20" s="1" t="s">
        <v>93</v>
      </c>
      <c r="C20" s="34" t="s">
        <v>17</v>
      </c>
      <c r="D20" s="34" t="s">
        <v>41</v>
      </c>
      <c r="E20" s="34" t="s">
        <v>94</v>
      </c>
      <c r="F20" s="34" t="s">
        <v>20</v>
      </c>
      <c r="G20" s="34" t="s">
        <v>21</v>
      </c>
      <c r="H20" s="34">
        <v>7</v>
      </c>
      <c r="I20" s="34"/>
      <c r="J20" s="3" t="s">
        <v>507</v>
      </c>
      <c r="K20" s="34" t="s">
        <v>95</v>
      </c>
      <c r="L20" s="34" t="s">
        <v>96</v>
      </c>
      <c r="M20" s="114">
        <f>9000/12</f>
        <v>750</v>
      </c>
      <c r="N20" s="34" t="s">
        <v>585</v>
      </c>
      <c r="O20" s="34" t="s">
        <v>98</v>
      </c>
      <c r="P20" s="34" t="s">
        <v>99</v>
      </c>
      <c r="Q20" s="114">
        <f>190*13.6*0.57</f>
        <v>1472.8799999999999</v>
      </c>
      <c r="R20" s="34">
        <f>312000+36000</f>
        <v>348000</v>
      </c>
      <c r="S20" s="34">
        <v>117.8326</v>
      </c>
      <c r="T20" s="115">
        <f t="shared" ref="T20:T27" si="1">(R20/12/S20)/M20</f>
        <v>0.32814914265378736</v>
      </c>
      <c r="U20" s="34"/>
      <c r="V20" s="34"/>
      <c r="W20" s="34"/>
    </row>
    <row r="21" spans="1:23" s="1" customFormat="1" x14ac:dyDescent="0.3">
      <c r="A21" s="1" t="s">
        <v>109</v>
      </c>
      <c r="C21" s="34" t="s">
        <v>17</v>
      </c>
      <c r="D21" s="34" t="s">
        <v>41</v>
      </c>
      <c r="E21" s="34" t="s">
        <v>110</v>
      </c>
      <c r="F21" s="34" t="s">
        <v>20</v>
      </c>
      <c r="G21" s="34" t="s">
        <v>43</v>
      </c>
      <c r="H21" s="34">
        <v>3</v>
      </c>
      <c r="I21" s="34"/>
      <c r="J21" s="3" t="s">
        <v>507</v>
      </c>
      <c r="K21" s="34" t="s">
        <v>111</v>
      </c>
      <c r="L21" s="34" t="s">
        <v>112</v>
      </c>
      <c r="M21" s="114">
        <f>200*5*4</f>
        <v>4000</v>
      </c>
      <c r="N21" s="34" t="s">
        <v>113</v>
      </c>
      <c r="O21" s="34" t="s">
        <v>114</v>
      </c>
      <c r="P21" s="34" t="s">
        <v>600</v>
      </c>
      <c r="Q21" s="114" t="s">
        <v>532</v>
      </c>
      <c r="R21" s="118">
        <v>300000</v>
      </c>
      <c r="S21" s="34">
        <v>117.8326</v>
      </c>
      <c r="T21" s="115">
        <f t="shared" si="1"/>
        <v>5.3041348489297528E-2</v>
      </c>
      <c r="U21" s="34"/>
      <c r="V21" s="34"/>
      <c r="W21" s="34"/>
    </row>
    <row r="22" spans="1:23" s="1" customFormat="1" x14ac:dyDescent="0.3">
      <c r="A22" s="1" t="s">
        <v>128</v>
      </c>
      <c r="B22" s="1" t="s">
        <v>129</v>
      </c>
      <c r="C22" s="34" t="s">
        <v>17</v>
      </c>
      <c r="D22" s="34" t="s">
        <v>41</v>
      </c>
      <c r="E22" s="34" t="s">
        <v>130</v>
      </c>
      <c r="F22" s="34" t="s">
        <v>20</v>
      </c>
      <c r="G22" s="34" t="s">
        <v>20</v>
      </c>
      <c r="H22" s="34">
        <v>3</v>
      </c>
      <c r="I22" s="34" t="s">
        <v>125</v>
      </c>
      <c r="J22" s="3" t="s">
        <v>57</v>
      </c>
      <c r="K22" s="34" t="s">
        <v>131</v>
      </c>
      <c r="L22" s="34" t="s">
        <v>132</v>
      </c>
      <c r="M22" s="114">
        <f>(90+4)*4</f>
        <v>376</v>
      </c>
      <c r="N22" s="34" t="s">
        <v>133</v>
      </c>
      <c r="O22" s="34" t="s">
        <v>54</v>
      </c>
      <c r="P22" s="34" t="s">
        <v>134</v>
      </c>
      <c r="Q22" s="114">
        <v>80</v>
      </c>
      <c r="R22" s="34">
        <f>1600*12</f>
        <v>19200</v>
      </c>
      <c r="S22" s="34">
        <v>117.8326</v>
      </c>
      <c r="T22" s="115">
        <f t="shared" si="1"/>
        <v>3.6113258545904699E-2</v>
      </c>
      <c r="U22" s="34"/>
      <c r="V22" s="34"/>
      <c r="W22" s="34"/>
    </row>
    <row r="23" spans="1:23" s="1" customFormat="1" x14ac:dyDescent="0.3">
      <c r="A23" s="1" t="s">
        <v>140</v>
      </c>
      <c r="B23" s="1" t="s">
        <v>141</v>
      </c>
      <c r="C23" s="34" t="s">
        <v>17</v>
      </c>
      <c r="D23" s="34" t="s">
        <v>41</v>
      </c>
      <c r="E23" s="34" t="s">
        <v>142</v>
      </c>
      <c r="F23" s="34" t="s">
        <v>20</v>
      </c>
      <c r="G23" s="34" t="s">
        <v>43</v>
      </c>
      <c r="H23" s="34">
        <v>43</v>
      </c>
      <c r="I23" s="34" t="s">
        <v>17</v>
      </c>
      <c r="J23" s="34" t="s">
        <v>22</v>
      </c>
      <c r="K23" s="34" t="s">
        <v>143</v>
      </c>
      <c r="L23" s="34" t="s">
        <v>144</v>
      </c>
      <c r="M23" s="114">
        <f>(863341+20146000+2814800+166862+(12700*(0.31452+0.33152)/2))/12</f>
        <v>1999592.1128333332</v>
      </c>
      <c r="N23" s="34" t="s">
        <v>145</v>
      </c>
      <c r="O23" s="34" t="s">
        <v>54</v>
      </c>
      <c r="P23" s="34" t="s">
        <v>518</v>
      </c>
      <c r="Q23" s="114">
        <f>60*800*4.9*0.6</f>
        <v>141120</v>
      </c>
      <c r="R23" s="34">
        <v>3690210</v>
      </c>
      <c r="S23" s="34">
        <v>117.8326</v>
      </c>
      <c r="T23" s="115">
        <f t="shared" si="1"/>
        <v>1.3051576092442485E-3</v>
      </c>
      <c r="U23" s="34"/>
      <c r="V23" s="34"/>
      <c r="W23" s="34"/>
    </row>
    <row r="24" spans="1:23" s="1" customFormat="1" x14ac:dyDescent="0.3">
      <c r="A24" s="1" t="s">
        <v>299</v>
      </c>
      <c r="C24" s="34" t="s">
        <v>17</v>
      </c>
      <c r="D24" s="34" t="s">
        <v>41</v>
      </c>
      <c r="E24" s="34" t="s">
        <v>300</v>
      </c>
      <c r="F24" s="34" t="s">
        <v>43</v>
      </c>
      <c r="G24" s="34" t="s">
        <v>20</v>
      </c>
      <c r="H24" s="34">
        <v>24</v>
      </c>
      <c r="I24" s="34" t="s">
        <v>17</v>
      </c>
      <c r="J24" s="34" t="s">
        <v>44</v>
      </c>
      <c r="K24" s="34" t="s">
        <v>301</v>
      </c>
      <c r="L24" s="34" t="s">
        <v>302</v>
      </c>
      <c r="M24" s="114">
        <f>(500000+110000+100000+60000)/12</f>
        <v>64166.666666666664</v>
      </c>
      <c r="N24" s="34" t="s">
        <v>586</v>
      </c>
      <c r="O24" s="34" t="s">
        <v>702</v>
      </c>
      <c r="P24" s="34" t="s">
        <v>703</v>
      </c>
      <c r="Q24" s="34" t="s">
        <v>532</v>
      </c>
      <c r="R24" s="34">
        <v>4000</v>
      </c>
      <c r="S24" s="34">
        <v>117.8326</v>
      </c>
      <c r="T24" s="115">
        <f t="shared" si="1"/>
        <v>4.4086315627468082E-5</v>
      </c>
      <c r="U24" s="34"/>
      <c r="V24" s="34"/>
      <c r="W24" s="34"/>
    </row>
    <row r="25" spans="1:23" s="1" customFormat="1" hidden="1" x14ac:dyDescent="0.3">
      <c r="A25" s="1" t="s">
        <v>223</v>
      </c>
      <c r="C25" s="34" t="s">
        <v>17</v>
      </c>
      <c r="D25" s="34" t="s">
        <v>41</v>
      </c>
      <c r="E25" s="34" t="s">
        <v>224</v>
      </c>
      <c r="F25" s="34" t="s">
        <v>43</v>
      </c>
      <c r="G25" s="34" t="s">
        <v>43</v>
      </c>
      <c r="H25" s="34">
        <v>42</v>
      </c>
      <c r="I25" s="34" t="s">
        <v>17</v>
      </c>
      <c r="J25" s="34" t="s">
        <v>158</v>
      </c>
      <c r="K25" s="34" t="s">
        <v>225</v>
      </c>
      <c r="L25" s="34" t="s">
        <v>226</v>
      </c>
      <c r="M25" s="114"/>
      <c r="N25" s="34" t="s">
        <v>78</v>
      </c>
      <c r="O25" s="34" t="s">
        <v>67</v>
      </c>
      <c r="P25" s="34">
        <v>0</v>
      </c>
      <c r="Q25" s="34"/>
      <c r="R25" s="34">
        <v>0</v>
      </c>
      <c r="S25" s="34">
        <v>117.8326</v>
      </c>
      <c r="T25" s="115" t="e">
        <f t="shared" si="1"/>
        <v>#DIV/0!</v>
      </c>
      <c r="U25" s="34"/>
      <c r="V25" s="34"/>
      <c r="W25" s="34"/>
    </row>
    <row r="26" spans="1:23" s="1" customFormat="1" x14ac:dyDescent="0.3">
      <c r="A26" s="1" t="s">
        <v>166</v>
      </c>
      <c r="C26" s="34" t="s">
        <v>17</v>
      </c>
      <c r="D26" s="34" t="s">
        <v>167</v>
      </c>
      <c r="E26" s="34" t="s">
        <v>168</v>
      </c>
      <c r="F26" s="34" t="s">
        <v>20</v>
      </c>
      <c r="G26" s="34" t="s">
        <v>21</v>
      </c>
      <c r="H26" s="34">
        <v>3</v>
      </c>
      <c r="I26" s="34" t="s">
        <v>17</v>
      </c>
      <c r="J26" s="3" t="s">
        <v>510</v>
      </c>
      <c r="K26" s="34" t="s">
        <v>169</v>
      </c>
      <c r="L26" s="34" t="s">
        <v>170</v>
      </c>
      <c r="M26" s="114">
        <f>(20*50*0.047)/12</f>
        <v>3.9166666666666665</v>
      </c>
      <c r="N26" s="34" t="s">
        <v>53</v>
      </c>
      <c r="O26" s="34" t="s">
        <v>67</v>
      </c>
      <c r="P26" s="34" t="s">
        <v>584</v>
      </c>
      <c r="Q26" s="34" t="s">
        <v>532</v>
      </c>
      <c r="R26" s="34">
        <v>1200</v>
      </c>
      <c r="S26" s="120">
        <v>1023.8</v>
      </c>
      <c r="T26" s="115">
        <f t="shared" si="1"/>
        <v>2.493838141591817E-2</v>
      </c>
      <c r="U26" s="34"/>
      <c r="V26" s="34"/>
      <c r="W26" s="34"/>
    </row>
    <row r="27" spans="1:23" s="1" customFormat="1" x14ac:dyDescent="0.3">
      <c r="A27" s="1" t="s">
        <v>171</v>
      </c>
      <c r="C27" s="34" t="s">
        <v>17</v>
      </c>
      <c r="D27" s="34" t="s">
        <v>167</v>
      </c>
      <c r="E27" s="34" t="s">
        <v>172</v>
      </c>
      <c r="F27" s="34" t="s">
        <v>20</v>
      </c>
      <c r="G27" s="34" t="s">
        <v>21</v>
      </c>
      <c r="H27" s="34">
        <v>11</v>
      </c>
      <c r="I27" s="34" t="s">
        <v>17</v>
      </c>
      <c r="J27" s="34" t="s">
        <v>22</v>
      </c>
      <c r="K27" s="34" t="s">
        <v>173</v>
      </c>
      <c r="L27" s="34" t="s">
        <v>174</v>
      </c>
      <c r="M27" s="114">
        <f>(2000+1250+5000+5000)/12</f>
        <v>1104.1666666666667</v>
      </c>
      <c r="N27" s="34" t="s">
        <v>175</v>
      </c>
      <c r="O27" s="34" t="s">
        <v>704</v>
      </c>
      <c r="P27" s="34" t="s">
        <v>705</v>
      </c>
      <c r="Q27" s="34" t="s">
        <v>532</v>
      </c>
      <c r="R27" s="34">
        <v>1500000000</v>
      </c>
      <c r="S27" s="120">
        <v>1023.8</v>
      </c>
      <c r="T27" s="115">
        <f t="shared" si="1"/>
        <v>110.57584212718433</v>
      </c>
      <c r="U27" s="34"/>
      <c r="V27" s="34"/>
      <c r="W27" s="34"/>
    </row>
    <row r="28" spans="1:23" s="1" customFormat="1" x14ac:dyDescent="0.3">
      <c r="A28" s="1" t="s">
        <v>176</v>
      </c>
      <c r="C28" s="34" t="s">
        <v>17</v>
      </c>
      <c r="D28" s="34" t="s">
        <v>167</v>
      </c>
      <c r="E28" s="34" t="s">
        <v>168</v>
      </c>
      <c r="F28" s="34" t="s">
        <v>20</v>
      </c>
      <c r="G28" s="34" t="s">
        <v>20</v>
      </c>
      <c r="H28" s="34">
        <v>3</v>
      </c>
      <c r="I28" s="34" t="s">
        <v>17</v>
      </c>
      <c r="J28" s="34" t="s">
        <v>177</v>
      </c>
      <c r="K28" s="34" t="s">
        <v>178</v>
      </c>
      <c r="L28" s="34" t="s">
        <v>179</v>
      </c>
      <c r="M28" s="114">
        <f>((100*1)+(1000*0.047))/12</f>
        <v>12.25</v>
      </c>
      <c r="N28" s="34" t="s">
        <v>53</v>
      </c>
      <c r="O28" s="34" t="s">
        <v>120</v>
      </c>
      <c r="P28" s="34" t="s">
        <v>180</v>
      </c>
      <c r="Q28" s="34" t="s">
        <v>532</v>
      </c>
      <c r="R28" s="34" t="s">
        <v>89</v>
      </c>
      <c r="S28" s="120">
        <v>1023.8</v>
      </c>
      <c r="T28" s="115" t="s">
        <v>532</v>
      </c>
      <c r="U28" s="34"/>
      <c r="V28" s="34"/>
      <c r="W28" s="34"/>
    </row>
    <row r="29" spans="1:23" s="1" customFormat="1" x14ac:dyDescent="0.3">
      <c r="A29" s="1" t="s">
        <v>181</v>
      </c>
      <c r="C29" s="34" t="s">
        <v>17</v>
      </c>
      <c r="D29" s="34" t="s">
        <v>167</v>
      </c>
      <c r="E29" s="34" t="s">
        <v>182</v>
      </c>
      <c r="F29" s="34" t="s">
        <v>20</v>
      </c>
      <c r="G29" s="34" t="s">
        <v>20</v>
      </c>
      <c r="H29" s="34">
        <v>5</v>
      </c>
      <c r="I29" s="34" t="s">
        <v>17</v>
      </c>
      <c r="J29" s="3" t="s">
        <v>511</v>
      </c>
      <c r="K29" s="34" t="s">
        <v>183</v>
      </c>
      <c r="L29" s="34" t="s">
        <v>184</v>
      </c>
      <c r="M29" s="114">
        <f>2500/12</f>
        <v>208.33333333333334</v>
      </c>
      <c r="N29" s="34" t="s">
        <v>53</v>
      </c>
      <c r="O29" s="34" t="s">
        <v>34</v>
      </c>
      <c r="P29" s="34" t="s">
        <v>35</v>
      </c>
      <c r="Q29" s="34" t="s">
        <v>532</v>
      </c>
      <c r="R29" s="34">
        <v>20000</v>
      </c>
      <c r="S29" s="120">
        <v>1023.8</v>
      </c>
      <c r="T29" s="115">
        <f>(R29/12/S29)/M29</f>
        <v>7.8140261769876936E-3</v>
      </c>
      <c r="U29" s="34"/>
      <c r="V29" s="34"/>
      <c r="W29" s="34"/>
    </row>
    <row r="30" spans="1:23" s="1" customFormat="1" x14ac:dyDescent="0.3">
      <c r="A30" s="1" t="s">
        <v>188</v>
      </c>
      <c r="C30" s="34" t="s">
        <v>17</v>
      </c>
      <c r="D30" s="34" t="s">
        <v>167</v>
      </c>
      <c r="E30" s="34" t="s">
        <v>189</v>
      </c>
      <c r="F30" s="34" t="s">
        <v>20</v>
      </c>
      <c r="G30" s="34" t="s">
        <v>20</v>
      </c>
      <c r="H30" s="34">
        <v>2</v>
      </c>
      <c r="I30" s="34" t="s">
        <v>17</v>
      </c>
      <c r="J30" s="34" t="s">
        <v>22</v>
      </c>
      <c r="K30" s="34" t="s">
        <v>190</v>
      </c>
      <c r="L30" s="34" t="s">
        <v>191</v>
      </c>
      <c r="M30" s="114">
        <f>2500/12</f>
        <v>208.33333333333334</v>
      </c>
      <c r="N30" s="34" t="s">
        <v>53</v>
      </c>
      <c r="O30" s="34" t="s">
        <v>583</v>
      </c>
      <c r="P30" s="34" t="s">
        <v>584</v>
      </c>
      <c r="Q30" s="34" t="s">
        <v>532</v>
      </c>
      <c r="R30" s="34" t="s">
        <v>89</v>
      </c>
      <c r="S30" s="120">
        <v>1023.8</v>
      </c>
      <c r="T30" s="115" t="s">
        <v>532</v>
      </c>
      <c r="U30" s="34"/>
      <c r="V30" s="34"/>
      <c r="W30" s="34"/>
    </row>
    <row r="31" spans="1:23" s="1" customFormat="1" x14ac:dyDescent="0.3">
      <c r="A31" s="1" t="s">
        <v>192</v>
      </c>
      <c r="C31" s="34" t="s">
        <v>17</v>
      </c>
      <c r="D31" s="34" t="s">
        <v>167</v>
      </c>
      <c r="E31" s="34" t="s">
        <v>193</v>
      </c>
      <c r="F31" s="34" t="s">
        <v>20</v>
      </c>
      <c r="G31" s="34" t="s">
        <v>20</v>
      </c>
      <c r="H31" s="34">
        <v>3</v>
      </c>
      <c r="I31" s="34" t="s">
        <v>17</v>
      </c>
      <c r="J31" s="34" t="s">
        <v>44</v>
      </c>
      <c r="K31" s="34" t="s">
        <v>194</v>
      </c>
      <c r="L31" s="34" t="s">
        <v>195</v>
      </c>
      <c r="M31" s="114">
        <f>(1200*1)/12</f>
        <v>100</v>
      </c>
      <c r="N31" s="34" t="s">
        <v>119</v>
      </c>
      <c r="O31" s="34" t="s">
        <v>196</v>
      </c>
      <c r="P31" s="34" t="s">
        <v>582</v>
      </c>
      <c r="Q31" s="34" t="s">
        <v>532</v>
      </c>
      <c r="R31" s="34" t="s">
        <v>34</v>
      </c>
      <c r="S31" s="120">
        <v>1023.8</v>
      </c>
      <c r="T31" s="115" t="s">
        <v>532</v>
      </c>
      <c r="U31" s="34"/>
      <c r="V31" s="34"/>
      <c r="W31" s="34"/>
    </row>
    <row r="32" spans="1:23" s="1" customFormat="1" hidden="1" x14ac:dyDescent="0.3">
      <c r="A32" s="1" t="s">
        <v>185</v>
      </c>
      <c r="C32" s="34" t="s">
        <v>17</v>
      </c>
      <c r="D32" s="34" t="s">
        <v>167</v>
      </c>
      <c r="E32" s="34" t="s">
        <v>168</v>
      </c>
      <c r="F32" s="34" t="s">
        <v>20</v>
      </c>
      <c r="G32" s="34" t="s">
        <v>21</v>
      </c>
      <c r="H32" s="34">
        <v>5</v>
      </c>
      <c r="I32" s="34" t="s">
        <v>17</v>
      </c>
      <c r="J32" s="34" t="s">
        <v>44</v>
      </c>
      <c r="K32" s="34" t="s">
        <v>186</v>
      </c>
      <c r="L32" s="34" t="s">
        <v>187</v>
      </c>
      <c r="M32" s="114"/>
      <c r="N32" s="34" t="s">
        <v>35</v>
      </c>
      <c r="O32" s="34" t="s">
        <v>35</v>
      </c>
      <c r="P32" s="34" t="s">
        <v>35</v>
      </c>
      <c r="Q32" s="34"/>
      <c r="R32" s="34" t="s">
        <v>35</v>
      </c>
      <c r="S32" s="120">
        <v>1023.8</v>
      </c>
      <c r="T32" s="116" t="s">
        <v>532</v>
      </c>
      <c r="U32" s="34"/>
      <c r="V32" s="34"/>
      <c r="W32" s="34"/>
    </row>
    <row r="33" spans="1:23" s="1" customFormat="1" x14ac:dyDescent="0.3">
      <c r="A33" s="1" t="s">
        <v>198</v>
      </c>
      <c r="C33" s="34" t="s">
        <v>17</v>
      </c>
      <c r="D33" s="34" t="s">
        <v>167</v>
      </c>
      <c r="E33" s="34" t="s">
        <v>168</v>
      </c>
      <c r="F33" s="34" t="s">
        <v>20</v>
      </c>
      <c r="G33" s="34" t="s">
        <v>43</v>
      </c>
      <c r="H33" s="34">
        <v>8</v>
      </c>
      <c r="I33" s="34" t="s">
        <v>17</v>
      </c>
      <c r="J33" s="34" t="s">
        <v>22</v>
      </c>
      <c r="K33" s="34" t="s">
        <v>199</v>
      </c>
      <c r="L33" s="34" t="s">
        <v>200</v>
      </c>
      <c r="M33" s="114">
        <f>1500000/12</f>
        <v>125000</v>
      </c>
      <c r="N33" s="34" t="s">
        <v>86</v>
      </c>
      <c r="O33" s="34" t="s">
        <v>35</v>
      </c>
      <c r="P33" s="34" t="s">
        <v>519</v>
      </c>
      <c r="Q33" s="34" t="s">
        <v>532</v>
      </c>
      <c r="R33" s="34">
        <v>144000</v>
      </c>
      <c r="S33" s="120">
        <v>1023.8</v>
      </c>
      <c r="T33" s="115">
        <f>(R33/12/S33)/M33</f>
        <v>9.3768314123852324E-5</v>
      </c>
      <c r="U33" s="34"/>
      <c r="V33" s="34"/>
      <c r="W33" s="34"/>
    </row>
    <row r="34" spans="1:23" s="1" customFormat="1" x14ac:dyDescent="0.3">
      <c r="A34" s="1" t="s">
        <v>201</v>
      </c>
      <c r="C34" s="34" t="s">
        <v>17</v>
      </c>
      <c r="D34" s="34" t="s">
        <v>167</v>
      </c>
      <c r="E34" s="34" t="s">
        <v>202</v>
      </c>
      <c r="F34" s="34" t="s">
        <v>20</v>
      </c>
      <c r="G34" s="34" t="s">
        <v>20</v>
      </c>
      <c r="H34" s="34">
        <v>0</v>
      </c>
      <c r="I34" s="34" t="s">
        <v>17</v>
      </c>
      <c r="J34" s="3" t="s">
        <v>510</v>
      </c>
      <c r="K34" s="3" t="s">
        <v>512</v>
      </c>
      <c r="L34" s="34" t="s">
        <v>203</v>
      </c>
      <c r="M34" s="114">
        <f>(25000*0.047)/12</f>
        <v>97.916666666666671</v>
      </c>
      <c r="N34" s="34" t="s">
        <v>119</v>
      </c>
      <c r="O34" s="34" t="s">
        <v>204</v>
      </c>
      <c r="P34" s="34" t="s">
        <v>582</v>
      </c>
      <c r="Q34" s="34" t="s">
        <v>532</v>
      </c>
      <c r="R34" s="34" t="s">
        <v>34</v>
      </c>
      <c r="S34" s="120">
        <v>1023.8</v>
      </c>
      <c r="T34" s="116" t="s">
        <v>532</v>
      </c>
      <c r="U34" s="34"/>
      <c r="V34" s="34"/>
      <c r="W34" s="34"/>
    </row>
    <row r="35" spans="1:23" s="1" customFormat="1" x14ac:dyDescent="0.3">
      <c r="A35" s="1" t="s">
        <v>210</v>
      </c>
      <c r="C35" s="34" t="s">
        <v>17</v>
      </c>
      <c r="D35" s="34" t="s">
        <v>167</v>
      </c>
      <c r="E35" s="34" t="s">
        <v>211</v>
      </c>
      <c r="F35" s="34" t="s">
        <v>20</v>
      </c>
      <c r="G35" s="34" t="s">
        <v>43</v>
      </c>
      <c r="H35" s="34">
        <v>8</v>
      </c>
      <c r="I35" s="34" t="s">
        <v>17</v>
      </c>
      <c r="J35" s="34" t="s">
        <v>44</v>
      </c>
      <c r="K35" s="34" t="s">
        <v>212</v>
      </c>
      <c r="L35" s="34" t="s">
        <v>213</v>
      </c>
      <c r="M35" s="114">
        <f>(2000+12000)/12</f>
        <v>1166.6666666666667</v>
      </c>
      <c r="N35" s="34" t="s">
        <v>214</v>
      </c>
      <c r="O35" s="34" t="s">
        <v>114</v>
      </c>
      <c r="P35" s="34" t="s">
        <v>197</v>
      </c>
      <c r="Q35" s="34" t="s">
        <v>532</v>
      </c>
      <c r="R35" s="34" t="s">
        <v>197</v>
      </c>
      <c r="S35" s="120">
        <v>1023.8</v>
      </c>
      <c r="T35" s="116" t="s">
        <v>532</v>
      </c>
      <c r="U35" s="34"/>
      <c r="V35" s="34"/>
      <c r="W35" s="34"/>
    </row>
    <row r="36" spans="1:23" s="1" customFormat="1" x14ac:dyDescent="0.3">
      <c r="A36" s="1" t="s">
        <v>215</v>
      </c>
      <c r="C36" s="34" t="s">
        <v>17</v>
      </c>
      <c r="D36" s="34" t="s">
        <v>167</v>
      </c>
      <c r="E36" s="34" t="s">
        <v>216</v>
      </c>
      <c r="F36" s="34" t="s">
        <v>20</v>
      </c>
      <c r="G36" s="34" t="s">
        <v>20</v>
      </c>
      <c r="H36" s="34">
        <v>3</v>
      </c>
      <c r="I36" s="34" t="s">
        <v>125</v>
      </c>
      <c r="J36" s="34" t="s">
        <v>217</v>
      </c>
      <c r="K36" s="34" t="s">
        <v>218</v>
      </c>
      <c r="L36" s="34" t="s">
        <v>219</v>
      </c>
      <c r="M36" s="114">
        <f>(1000*0.047)/12</f>
        <v>3.9166666666666665</v>
      </c>
      <c r="N36" s="34" t="s">
        <v>53</v>
      </c>
      <c r="O36" s="34" t="s">
        <v>204</v>
      </c>
      <c r="P36" s="34" t="s">
        <v>582</v>
      </c>
      <c r="Q36" s="34" t="s">
        <v>532</v>
      </c>
      <c r="R36" s="34" t="s">
        <v>89</v>
      </c>
      <c r="S36" s="120">
        <v>1023.8</v>
      </c>
      <c r="T36" s="116" t="s">
        <v>532</v>
      </c>
      <c r="U36" s="34"/>
      <c r="V36" s="34"/>
      <c r="W36" s="34"/>
    </row>
    <row r="37" spans="1:23" s="1" customFormat="1" hidden="1" x14ac:dyDescent="0.3">
      <c r="A37" s="1" t="s">
        <v>205</v>
      </c>
      <c r="C37" s="34" t="s">
        <v>17</v>
      </c>
      <c r="D37" s="34" t="s">
        <v>167</v>
      </c>
      <c r="E37" s="34" t="s">
        <v>206</v>
      </c>
      <c r="F37" s="34" t="s">
        <v>43</v>
      </c>
      <c r="G37" s="34"/>
      <c r="H37" s="34" t="s">
        <v>207</v>
      </c>
      <c r="I37" s="34" t="s">
        <v>17</v>
      </c>
      <c r="J37" s="34" t="s">
        <v>158</v>
      </c>
      <c r="K37" s="34" t="s">
        <v>208</v>
      </c>
      <c r="L37" s="34" t="s">
        <v>209</v>
      </c>
      <c r="M37" s="114"/>
      <c r="N37" s="34" t="s">
        <v>175</v>
      </c>
      <c r="O37" s="34" t="s">
        <v>196</v>
      </c>
      <c r="P37" s="34" t="s">
        <v>89</v>
      </c>
      <c r="Q37" s="34"/>
      <c r="R37" s="34" t="s">
        <v>89</v>
      </c>
      <c r="S37" s="120">
        <v>1023.8</v>
      </c>
      <c r="T37" s="115" t="e">
        <f t="shared" ref="T37" si="2">(R37/12/S37)/M37</f>
        <v>#VALUE!</v>
      </c>
      <c r="U37" s="34"/>
      <c r="V37" s="34"/>
      <c r="W37" s="34"/>
    </row>
    <row r="38" spans="1:23" s="1" customFormat="1" hidden="1" x14ac:dyDescent="0.3">
      <c r="A38" s="1" t="s">
        <v>220</v>
      </c>
      <c r="C38" s="34" t="s">
        <v>17</v>
      </c>
      <c r="D38" s="34" t="s">
        <v>167</v>
      </c>
      <c r="E38" s="34" t="s">
        <v>168</v>
      </c>
      <c r="F38" s="34" t="s">
        <v>20</v>
      </c>
      <c r="G38" s="34" t="s">
        <v>43</v>
      </c>
      <c r="H38" s="34">
        <v>6</v>
      </c>
      <c r="I38" s="34" t="s">
        <v>17</v>
      </c>
      <c r="J38" s="34" t="s">
        <v>217</v>
      </c>
      <c r="K38" s="34" t="s">
        <v>221</v>
      </c>
      <c r="L38" s="34" t="s">
        <v>222</v>
      </c>
      <c r="M38" s="114"/>
      <c r="N38" s="34" t="s">
        <v>35</v>
      </c>
      <c r="O38" s="34" t="s">
        <v>204</v>
      </c>
      <c r="P38" s="34" t="s">
        <v>35</v>
      </c>
      <c r="Q38" s="34"/>
      <c r="R38" s="34" t="s">
        <v>34</v>
      </c>
      <c r="S38" s="120">
        <v>1023.8</v>
      </c>
      <c r="T38" s="116" t="s">
        <v>532</v>
      </c>
      <c r="U38" s="34"/>
      <c r="V38" s="34"/>
      <c r="W38" s="34"/>
    </row>
    <row r="39" spans="1:23" s="1" customFormat="1" x14ac:dyDescent="0.3">
      <c r="A39" s="1" t="s">
        <v>227</v>
      </c>
      <c r="C39" s="34" t="s">
        <v>17</v>
      </c>
      <c r="D39" s="34" t="s">
        <v>228</v>
      </c>
      <c r="E39" s="34" t="s">
        <v>229</v>
      </c>
      <c r="F39" s="34" t="s">
        <v>20</v>
      </c>
      <c r="G39" s="34" t="s">
        <v>20</v>
      </c>
      <c r="H39" s="34">
        <v>10</v>
      </c>
      <c r="I39" s="34" t="s">
        <v>17</v>
      </c>
      <c r="J39" s="34" t="s">
        <v>22</v>
      </c>
      <c r="K39" s="34" t="s">
        <v>230</v>
      </c>
      <c r="L39" s="34" t="s">
        <v>231</v>
      </c>
      <c r="M39" s="114">
        <f>57000/12</f>
        <v>4750</v>
      </c>
      <c r="N39" s="34" t="s">
        <v>232</v>
      </c>
      <c r="O39" s="34" t="s">
        <v>196</v>
      </c>
      <c r="P39" s="34" t="s">
        <v>233</v>
      </c>
      <c r="Q39" s="114">
        <f>50*13.6*0.57</f>
        <v>387.59999999999997</v>
      </c>
      <c r="R39" s="34">
        <v>913210</v>
      </c>
      <c r="S39" s="34">
        <v>422.44889999999998</v>
      </c>
      <c r="T39" s="115">
        <f>(R39/12/S39)/M39</f>
        <v>3.792465330167847E-2</v>
      </c>
      <c r="U39" s="34"/>
      <c r="V39" s="34"/>
      <c r="W39" s="34"/>
    </row>
    <row r="40" spans="1:23" s="1" customFormat="1" x14ac:dyDescent="0.3">
      <c r="A40" s="1" t="s">
        <v>234</v>
      </c>
      <c r="C40" s="34" t="s">
        <v>17</v>
      </c>
      <c r="D40" s="34" t="s">
        <v>228</v>
      </c>
      <c r="E40" s="34" t="s">
        <v>235</v>
      </c>
      <c r="F40" s="34" t="s">
        <v>43</v>
      </c>
      <c r="G40" s="34" t="s">
        <v>20</v>
      </c>
      <c r="H40" s="34">
        <v>14</v>
      </c>
      <c r="I40" s="34" t="s">
        <v>17</v>
      </c>
      <c r="J40" s="34" t="s">
        <v>22</v>
      </c>
      <c r="K40" s="34" t="s">
        <v>236</v>
      </c>
      <c r="L40" s="34" t="s">
        <v>237</v>
      </c>
      <c r="M40" s="114">
        <f>1500000/12</f>
        <v>125000</v>
      </c>
      <c r="N40" s="34" t="s">
        <v>238</v>
      </c>
      <c r="O40" s="34" t="s">
        <v>706</v>
      </c>
      <c r="P40" s="34" t="s">
        <v>34</v>
      </c>
      <c r="Q40" s="34" t="s">
        <v>532</v>
      </c>
      <c r="R40" s="34">
        <v>5000000</v>
      </c>
      <c r="S40" s="34">
        <v>422.44889999999998</v>
      </c>
      <c r="T40" s="115">
        <f>(R40/12/S40)/M40</f>
        <v>7.8905006814630925E-3</v>
      </c>
      <c r="U40" s="34"/>
      <c r="V40" s="34"/>
      <c r="W40" s="34"/>
    </row>
    <row r="41" spans="1:23" s="1" customFormat="1" x14ac:dyDescent="0.3">
      <c r="A41" s="1" t="s">
        <v>239</v>
      </c>
      <c r="C41" s="34" t="s">
        <v>17</v>
      </c>
      <c r="D41" s="34" t="s">
        <v>228</v>
      </c>
      <c r="E41" s="34" t="s">
        <v>240</v>
      </c>
      <c r="F41" s="34" t="s">
        <v>20</v>
      </c>
      <c r="G41" s="34" t="s">
        <v>20</v>
      </c>
      <c r="H41" s="34">
        <v>4</v>
      </c>
      <c r="I41" s="34" t="s">
        <v>17</v>
      </c>
      <c r="J41" s="34" t="s">
        <v>241</v>
      </c>
      <c r="K41" s="34" t="s">
        <v>242</v>
      </c>
      <c r="L41" s="34" t="s">
        <v>243</v>
      </c>
      <c r="M41" s="114">
        <f>3000/12</f>
        <v>250</v>
      </c>
      <c r="N41" s="34" t="s">
        <v>244</v>
      </c>
      <c r="O41" s="34" t="s">
        <v>587</v>
      </c>
      <c r="P41" s="34" t="s">
        <v>520</v>
      </c>
      <c r="Q41" s="34">
        <f>30*13.6*0.57</f>
        <v>232.55999999999997</v>
      </c>
      <c r="R41" s="34">
        <v>75000</v>
      </c>
      <c r="S41" s="34">
        <v>422.44889999999998</v>
      </c>
      <c r="T41" s="115">
        <f t="shared" ref="T41:T55" si="3">(R41/12/S41)/M41</f>
        <v>5.9178755110973189E-2</v>
      </c>
      <c r="U41" s="34"/>
      <c r="V41" s="34"/>
      <c r="W41" s="34"/>
    </row>
    <row r="42" spans="1:23" s="1" customFormat="1" x14ac:dyDescent="0.3">
      <c r="A42" s="1" t="s">
        <v>245</v>
      </c>
      <c r="C42" s="34" t="s">
        <v>17</v>
      </c>
      <c r="D42" s="34" t="s">
        <v>228</v>
      </c>
      <c r="E42" s="34" t="s">
        <v>246</v>
      </c>
      <c r="F42" s="34" t="s">
        <v>20</v>
      </c>
      <c r="G42" s="34" t="s">
        <v>43</v>
      </c>
      <c r="H42" s="34">
        <v>4</v>
      </c>
      <c r="I42" s="34" t="s">
        <v>17</v>
      </c>
      <c r="J42" s="34" t="s">
        <v>241</v>
      </c>
      <c r="K42" s="34" t="s">
        <v>247</v>
      </c>
      <c r="L42" s="34" t="s">
        <v>248</v>
      </c>
      <c r="M42" s="114">
        <f>6000/12</f>
        <v>500</v>
      </c>
      <c r="N42" s="34" t="s">
        <v>249</v>
      </c>
      <c r="O42" s="34" t="s">
        <v>707</v>
      </c>
      <c r="P42" s="34" t="s">
        <v>708</v>
      </c>
      <c r="Q42" s="34">
        <f>30*13.6*0.57</f>
        <v>232.55999999999997</v>
      </c>
      <c r="R42" s="34">
        <v>720000</v>
      </c>
      <c r="S42" s="34">
        <v>422.44889999999998</v>
      </c>
      <c r="T42" s="115">
        <f t="shared" si="3"/>
        <v>0.28405802453267132</v>
      </c>
      <c r="U42" s="34"/>
      <c r="V42" s="34"/>
      <c r="W42" s="34"/>
    </row>
    <row r="43" spans="1:23" s="1" customFormat="1" x14ac:dyDescent="0.3">
      <c r="A43" s="1" t="s">
        <v>250</v>
      </c>
      <c r="C43" s="34" t="s">
        <v>17</v>
      </c>
      <c r="D43" s="34" t="s">
        <v>228</v>
      </c>
      <c r="E43" s="34" t="s">
        <v>251</v>
      </c>
      <c r="F43" s="34" t="s">
        <v>20</v>
      </c>
      <c r="G43" s="34" t="s">
        <v>43</v>
      </c>
      <c r="H43" s="34">
        <v>5</v>
      </c>
      <c r="I43" s="34" t="s">
        <v>17</v>
      </c>
      <c r="J43" s="34" t="s">
        <v>513</v>
      </c>
      <c r="K43" s="34" t="s">
        <v>252</v>
      </c>
      <c r="L43" s="34" t="s">
        <v>253</v>
      </c>
      <c r="M43" s="114">
        <f>(5000+3000+1000)/12</f>
        <v>750</v>
      </c>
      <c r="N43" s="34" t="s">
        <v>254</v>
      </c>
      <c r="O43" s="34" t="s">
        <v>709</v>
      </c>
      <c r="P43" s="34" t="s">
        <v>710</v>
      </c>
      <c r="Q43" s="34" t="s">
        <v>532</v>
      </c>
      <c r="R43" s="34">
        <v>369000</v>
      </c>
      <c r="S43" s="34">
        <v>422.44889999999998</v>
      </c>
      <c r="T43" s="115">
        <f t="shared" si="3"/>
        <v>9.7053158381996033E-2</v>
      </c>
      <c r="U43" s="34"/>
      <c r="V43" s="34"/>
      <c r="W43" s="34"/>
    </row>
    <row r="44" spans="1:23" s="1" customFormat="1" x14ac:dyDescent="0.3">
      <c r="A44" s="1" t="s">
        <v>260</v>
      </c>
      <c r="C44" s="34" t="s">
        <v>17</v>
      </c>
      <c r="D44" s="34" t="s">
        <v>228</v>
      </c>
      <c r="E44" s="34" t="s">
        <v>261</v>
      </c>
      <c r="F44" s="34" t="s">
        <v>43</v>
      </c>
      <c r="G44" s="34" t="s">
        <v>20</v>
      </c>
      <c r="H44" s="34">
        <v>14</v>
      </c>
      <c r="I44" s="34" t="s">
        <v>17</v>
      </c>
      <c r="J44" s="34" t="s">
        <v>22</v>
      </c>
      <c r="K44" s="34" t="s">
        <v>262</v>
      </c>
      <c r="L44" s="34" t="s">
        <v>263</v>
      </c>
      <c r="M44" s="114">
        <f>390000/12</f>
        <v>32500</v>
      </c>
      <c r="N44" s="34" t="s">
        <v>264</v>
      </c>
      <c r="O44" s="34" t="s">
        <v>711</v>
      </c>
      <c r="P44" s="34" t="s">
        <v>712</v>
      </c>
      <c r="Q44" s="34" t="s">
        <v>532</v>
      </c>
      <c r="R44" s="34">
        <v>6800000</v>
      </c>
      <c r="S44" s="34">
        <v>422.44889999999998</v>
      </c>
      <c r="T44" s="115">
        <f t="shared" si="3"/>
        <v>4.1273388179960784E-2</v>
      </c>
      <c r="U44" s="34"/>
      <c r="V44" s="34"/>
      <c r="W44" s="34"/>
    </row>
    <row r="45" spans="1:23" s="1" customFormat="1" x14ac:dyDescent="0.3">
      <c r="A45" s="1" t="s">
        <v>269</v>
      </c>
      <c r="C45" s="34" t="s">
        <v>17</v>
      </c>
      <c r="D45" s="34" t="s">
        <v>228</v>
      </c>
      <c r="E45" s="34" t="s">
        <v>270</v>
      </c>
      <c r="F45" s="34" t="s">
        <v>43</v>
      </c>
      <c r="G45" s="34" t="s">
        <v>20</v>
      </c>
      <c r="H45" s="34">
        <v>5</v>
      </c>
      <c r="I45" s="34" t="s">
        <v>17</v>
      </c>
      <c r="J45" s="34" t="s">
        <v>22</v>
      </c>
      <c r="K45" s="34" t="s">
        <v>271</v>
      </c>
      <c r="L45" s="34" t="s">
        <v>272</v>
      </c>
      <c r="M45" s="114">
        <f>1400000/12</f>
        <v>116666.66666666667</v>
      </c>
      <c r="N45" s="34" t="s">
        <v>175</v>
      </c>
      <c r="O45" s="34" t="s">
        <v>713</v>
      </c>
      <c r="P45" s="34" t="s">
        <v>714</v>
      </c>
      <c r="Q45" s="34" t="s">
        <v>532</v>
      </c>
      <c r="R45" s="34">
        <v>4800000</v>
      </c>
      <c r="S45" s="34">
        <v>422.44889999999998</v>
      </c>
      <c r="T45" s="115">
        <f t="shared" si="3"/>
        <v>8.1159435580763217E-3</v>
      </c>
      <c r="U45" s="34"/>
      <c r="V45" s="34"/>
      <c r="W45" s="34"/>
    </row>
    <row r="46" spans="1:23" s="1" customFormat="1" hidden="1" x14ac:dyDescent="0.3">
      <c r="A46" s="1" t="s">
        <v>255</v>
      </c>
      <c r="C46" s="34" t="s">
        <v>17</v>
      </c>
      <c r="D46" s="34" t="s">
        <v>228</v>
      </c>
      <c r="E46" s="34" t="s">
        <v>256</v>
      </c>
      <c r="F46" s="34" t="s">
        <v>43</v>
      </c>
      <c r="G46" s="34"/>
      <c r="H46" s="34">
        <v>5</v>
      </c>
      <c r="I46" s="34" t="s">
        <v>17</v>
      </c>
      <c r="J46" s="34" t="s">
        <v>22</v>
      </c>
      <c r="K46" s="34" t="s">
        <v>257</v>
      </c>
      <c r="L46" s="34" t="s">
        <v>258</v>
      </c>
      <c r="M46" s="114"/>
      <c r="N46" s="34" t="s">
        <v>259</v>
      </c>
      <c r="O46" s="34" t="s">
        <v>34</v>
      </c>
      <c r="P46" s="34" t="s">
        <v>715</v>
      </c>
      <c r="Q46" s="34"/>
      <c r="R46" s="34" t="s">
        <v>716</v>
      </c>
      <c r="S46" s="34">
        <v>422.44889999999998</v>
      </c>
      <c r="T46" s="115" t="e">
        <f t="shared" si="3"/>
        <v>#VALUE!</v>
      </c>
      <c r="U46" s="34"/>
      <c r="V46" s="34"/>
      <c r="W46" s="34"/>
    </row>
    <row r="47" spans="1:23" s="1" customFormat="1" x14ac:dyDescent="0.3">
      <c r="A47" s="1" t="s">
        <v>276</v>
      </c>
      <c r="C47" s="34" t="s">
        <v>17</v>
      </c>
      <c r="D47" s="34" t="s">
        <v>228</v>
      </c>
      <c r="E47" s="34" t="s">
        <v>277</v>
      </c>
      <c r="F47" s="34" t="s">
        <v>43</v>
      </c>
      <c r="G47" s="34" t="s">
        <v>20</v>
      </c>
      <c r="H47" s="34">
        <v>20</v>
      </c>
      <c r="I47" s="34" t="s">
        <v>17</v>
      </c>
      <c r="J47" s="34" t="s">
        <v>22</v>
      </c>
      <c r="K47" s="34" t="s">
        <v>278</v>
      </c>
      <c r="L47" s="34" t="s">
        <v>279</v>
      </c>
      <c r="M47" s="114">
        <f>500000000/12</f>
        <v>41666666.666666664</v>
      </c>
      <c r="N47" s="34" t="s">
        <v>175</v>
      </c>
      <c r="O47" s="34" t="s">
        <v>717</v>
      </c>
      <c r="P47" s="34" t="s">
        <v>718</v>
      </c>
      <c r="Q47" s="34" t="s">
        <v>532</v>
      </c>
      <c r="R47" s="34">
        <v>3000000</v>
      </c>
      <c r="S47" s="34">
        <v>422.44889999999998</v>
      </c>
      <c r="T47" s="115">
        <f t="shared" si="3"/>
        <v>1.4202901226633567E-5</v>
      </c>
      <c r="U47" s="34"/>
      <c r="V47" s="34"/>
      <c r="W47" s="34"/>
    </row>
    <row r="48" spans="1:23" s="1" customFormat="1" hidden="1" x14ac:dyDescent="0.3">
      <c r="A48" s="1" t="s">
        <v>265</v>
      </c>
      <c r="C48" s="34" t="s">
        <v>17</v>
      </c>
      <c r="D48" s="34" t="s">
        <v>228</v>
      </c>
      <c r="E48" s="34" t="s">
        <v>266</v>
      </c>
      <c r="F48" s="34" t="s">
        <v>43</v>
      </c>
      <c r="G48" s="34" t="s">
        <v>21</v>
      </c>
      <c r="H48" s="34">
        <v>6</v>
      </c>
      <c r="I48" s="34" t="s">
        <v>17</v>
      </c>
      <c r="J48" s="34" t="s">
        <v>22</v>
      </c>
      <c r="K48" s="34" t="s">
        <v>267</v>
      </c>
      <c r="L48" s="34" t="s">
        <v>268</v>
      </c>
      <c r="M48" s="114"/>
      <c r="N48" s="34" t="s">
        <v>254</v>
      </c>
      <c r="O48" s="34" t="s">
        <v>54</v>
      </c>
      <c r="P48" s="34" t="s">
        <v>719</v>
      </c>
      <c r="Q48" s="34"/>
      <c r="R48" s="34">
        <v>2350000</v>
      </c>
      <c r="S48" s="34">
        <v>422.44889999999998</v>
      </c>
      <c r="T48" s="115" t="e">
        <f t="shared" si="3"/>
        <v>#DIV/0!</v>
      </c>
      <c r="U48" s="34"/>
      <c r="V48" s="34"/>
      <c r="W48" s="34"/>
    </row>
    <row r="49" spans="1:23" s="1" customFormat="1" x14ac:dyDescent="0.3">
      <c r="A49" s="1" t="s">
        <v>280</v>
      </c>
      <c r="C49" s="34" t="s">
        <v>17</v>
      </c>
      <c r="D49" s="34" t="s">
        <v>228</v>
      </c>
      <c r="E49" s="34" t="s">
        <v>281</v>
      </c>
      <c r="F49" s="34" t="s">
        <v>20</v>
      </c>
      <c r="G49" s="34" t="s">
        <v>20</v>
      </c>
      <c r="H49" s="34">
        <v>5</v>
      </c>
      <c r="I49" s="34" t="s">
        <v>17</v>
      </c>
      <c r="J49" s="34" t="s">
        <v>22</v>
      </c>
      <c r="K49" s="34" t="s">
        <v>282</v>
      </c>
      <c r="L49" s="34" t="s">
        <v>283</v>
      </c>
      <c r="M49" s="114">
        <f>(33000*2)/12</f>
        <v>5500</v>
      </c>
      <c r="N49" s="34" t="s">
        <v>175</v>
      </c>
      <c r="O49" s="34" t="s">
        <v>720</v>
      </c>
      <c r="P49" s="34" t="s">
        <v>721</v>
      </c>
      <c r="Q49" s="34" t="s">
        <v>532</v>
      </c>
      <c r="R49" s="34">
        <f>300000+120000</f>
        <v>420000</v>
      </c>
      <c r="S49" s="34">
        <v>422.44889999999998</v>
      </c>
      <c r="T49" s="115">
        <f t="shared" si="3"/>
        <v>1.5063683119156811E-2</v>
      </c>
      <c r="U49" s="34"/>
      <c r="V49" s="34"/>
      <c r="W49" s="34"/>
    </row>
    <row r="50" spans="1:23" s="1" customFormat="1" hidden="1" x14ac:dyDescent="0.3">
      <c r="A50" s="1" t="s">
        <v>273</v>
      </c>
      <c r="C50" s="34" t="s">
        <v>17</v>
      </c>
      <c r="D50" s="34" t="s">
        <v>228</v>
      </c>
      <c r="E50" s="34" t="s">
        <v>274</v>
      </c>
      <c r="F50" s="34" t="s">
        <v>43</v>
      </c>
      <c r="G50" s="34" t="s">
        <v>21</v>
      </c>
      <c r="H50" s="34">
        <v>15</v>
      </c>
      <c r="I50" s="34" t="s">
        <v>17</v>
      </c>
      <c r="J50" s="34" t="s">
        <v>22</v>
      </c>
      <c r="K50" s="34" t="s">
        <v>236</v>
      </c>
      <c r="L50" s="34" t="s">
        <v>275</v>
      </c>
      <c r="M50" s="114"/>
      <c r="N50" s="34" t="s">
        <v>175</v>
      </c>
      <c r="O50" s="34" t="s">
        <v>196</v>
      </c>
      <c r="P50" s="34" t="s">
        <v>722</v>
      </c>
      <c r="Q50" s="34"/>
      <c r="R50" s="34">
        <v>1300000</v>
      </c>
      <c r="S50" s="34"/>
      <c r="T50" s="115" t="e">
        <f t="shared" ref="T50:T54" si="4">R50/12/S50/M50</f>
        <v>#DIV/0!</v>
      </c>
      <c r="U50" s="34"/>
      <c r="V50" s="34"/>
      <c r="W50" s="34"/>
    </row>
    <row r="51" spans="1:23" s="1" customFormat="1" x14ac:dyDescent="0.3">
      <c r="A51" s="1" t="s">
        <v>307</v>
      </c>
      <c r="C51" s="34" t="s">
        <v>17</v>
      </c>
      <c r="D51" s="34" t="s">
        <v>228</v>
      </c>
      <c r="E51" s="34" t="s">
        <v>308</v>
      </c>
      <c r="F51" s="34" t="s">
        <v>43</v>
      </c>
      <c r="G51" s="34" t="s">
        <v>20</v>
      </c>
      <c r="H51" s="34">
        <v>15</v>
      </c>
      <c r="I51" s="34" t="s">
        <v>17</v>
      </c>
      <c r="J51" s="34" t="s">
        <v>22</v>
      </c>
      <c r="K51" s="34" t="s">
        <v>309</v>
      </c>
      <c r="L51" s="34" t="s">
        <v>310</v>
      </c>
      <c r="M51" s="114">
        <f>(30000+10000+40000)/12</f>
        <v>6666.666666666667</v>
      </c>
      <c r="N51" s="34" t="s">
        <v>311</v>
      </c>
      <c r="O51" s="34" t="s">
        <v>723</v>
      </c>
      <c r="P51" s="34" t="s">
        <v>724</v>
      </c>
      <c r="Q51" s="34" t="s">
        <v>532</v>
      </c>
      <c r="R51" s="34">
        <v>1000000</v>
      </c>
      <c r="S51" s="34">
        <v>422.44889999999998</v>
      </c>
      <c r="T51" s="115">
        <f>(R51/12/S51)/M51</f>
        <v>2.9589377555486594E-2</v>
      </c>
      <c r="U51" s="34"/>
      <c r="V51" s="34"/>
      <c r="W51" s="34"/>
    </row>
    <row r="52" spans="1:23" s="1" customFormat="1" x14ac:dyDescent="0.3">
      <c r="A52" s="1" t="s">
        <v>312</v>
      </c>
      <c r="C52" s="34" t="s">
        <v>17</v>
      </c>
      <c r="D52" s="34" t="s">
        <v>228</v>
      </c>
      <c r="E52" s="34" t="s">
        <v>313</v>
      </c>
      <c r="F52" s="34" t="s">
        <v>20</v>
      </c>
      <c r="G52" s="34" t="s">
        <v>21</v>
      </c>
      <c r="H52" s="34">
        <v>2</v>
      </c>
      <c r="I52" s="34" t="s">
        <v>17</v>
      </c>
      <c r="J52" s="34" t="s">
        <v>241</v>
      </c>
      <c r="K52" s="34" t="s">
        <v>314</v>
      </c>
      <c r="L52" s="34" t="s">
        <v>315</v>
      </c>
      <c r="M52" s="114">
        <f>2000/12</f>
        <v>166.66666666666666</v>
      </c>
      <c r="N52" s="34" t="s">
        <v>588</v>
      </c>
      <c r="O52" s="34" t="s">
        <v>725</v>
      </c>
      <c r="P52" s="34" t="s">
        <v>726</v>
      </c>
      <c r="Q52" s="34" t="s">
        <v>532</v>
      </c>
      <c r="R52" s="34" t="s">
        <v>89</v>
      </c>
      <c r="S52" s="34">
        <v>422.44889999999998</v>
      </c>
      <c r="T52" s="115" t="s">
        <v>532</v>
      </c>
      <c r="U52" s="34"/>
      <c r="V52" s="34"/>
      <c r="W52" s="34"/>
    </row>
    <row r="53" spans="1:23" s="1" customFormat="1" hidden="1" x14ac:dyDescent="0.3">
      <c r="A53" s="1" t="s">
        <v>284</v>
      </c>
      <c r="C53" s="34" t="s">
        <v>17</v>
      </c>
      <c r="D53" s="34" t="s">
        <v>228</v>
      </c>
      <c r="E53" s="34" t="s">
        <v>285</v>
      </c>
      <c r="F53" s="34" t="s">
        <v>43</v>
      </c>
      <c r="G53" s="34" t="s">
        <v>43</v>
      </c>
      <c r="H53" s="34">
        <v>10</v>
      </c>
      <c r="I53" s="34" t="s">
        <v>17</v>
      </c>
      <c r="J53" s="34" t="s">
        <v>22</v>
      </c>
      <c r="K53" s="34" t="s">
        <v>286</v>
      </c>
      <c r="L53" s="34" t="s">
        <v>287</v>
      </c>
      <c r="M53" s="114"/>
      <c r="N53" s="34" t="s">
        <v>175</v>
      </c>
      <c r="O53" s="34" t="s">
        <v>26</v>
      </c>
      <c r="P53" s="34" t="s">
        <v>727</v>
      </c>
      <c r="Q53" s="34"/>
      <c r="R53" s="34" t="s">
        <v>728</v>
      </c>
      <c r="S53" s="34">
        <v>422.44889999999998</v>
      </c>
      <c r="T53" s="115" t="e">
        <f t="shared" si="3"/>
        <v>#VALUE!</v>
      </c>
      <c r="U53" s="34"/>
      <c r="V53" s="34"/>
      <c r="W53" s="34"/>
    </row>
    <row r="54" spans="1:23" s="1" customFormat="1" hidden="1" x14ac:dyDescent="0.3">
      <c r="A54" s="1" t="s">
        <v>288</v>
      </c>
      <c r="C54" s="34" t="s">
        <v>17</v>
      </c>
      <c r="D54" s="34" t="s">
        <v>228</v>
      </c>
      <c r="E54" s="34" t="s">
        <v>289</v>
      </c>
      <c r="F54" s="34" t="s">
        <v>43</v>
      </c>
      <c r="G54" s="34" t="s">
        <v>21</v>
      </c>
      <c r="H54" s="34">
        <v>10</v>
      </c>
      <c r="I54" s="34" t="s">
        <v>17</v>
      </c>
      <c r="J54" s="34" t="s">
        <v>22</v>
      </c>
      <c r="K54" s="34" t="s">
        <v>290</v>
      </c>
      <c r="L54" s="34" t="s">
        <v>291</v>
      </c>
      <c r="M54" s="114"/>
      <c r="N54" s="34" t="s">
        <v>264</v>
      </c>
      <c r="O54" s="34" t="s">
        <v>35</v>
      </c>
      <c r="P54" s="34" t="s">
        <v>729</v>
      </c>
      <c r="Q54" s="34"/>
      <c r="R54" s="34" t="s">
        <v>730</v>
      </c>
      <c r="S54" s="34"/>
      <c r="T54" s="115" t="e">
        <f t="shared" si="4"/>
        <v>#VALUE!</v>
      </c>
      <c r="U54" s="34"/>
      <c r="V54" s="34"/>
      <c r="W54" s="34"/>
    </row>
    <row r="55" spans="1:23" s="1" customFormat="1" hidden="1" x14ac:dyDescent="0.3">
      <c r="A55" s="1" t="s">
        <v>292</v>
      </c>
      <c r="C55" s="34" t="s">
        <v>17</v>
      </c>
      <c r="D55" s="34" t="s">
        <v>228</v>
      </c>
      <c r="E55" s="34" t="s">
        <v>293</v>
      </c>
      <c r="F55" s="34" t="s">
        <v>43</v>
      </c>
      <c r="G55" s="34" t="s">
        <v>21</v>
      </c>
      <c r="H55" s="34">
        <v>15</v>
      </c>
      <c r="I55" s="34" t="s">
        <v>17</v>
      </c>
      <c r="J55" s="34" t="s">
        <v>22</v>
      </c>
      <c r="K55" s="34" t="s">
        <v>294</v>
      </c>
      <c r="L55" s="34" t="s">
        <v>295</v>
      </c>
      <c r="M55" s="114"/>
      <c r="N55" s="34" t="s">
        <v>296</v>
      </c>
      <c r="O55" s="34" t="s">
        <v>26</v>
      </c>
      <c r="P55" s="34" t="s">
        <v>34</v>
      </c>
      <c r="Q55" s="34"/>
      <c r="R55" s="34" t="s">
        <v>297</v>
      </c>
      <c r="S55" s="34">
        <v>422.44889999999998</v>
      </c>
      <c r="T55" s="115" t="e">
        <f t="shared" si="3"/>
        <v>#VALUE!</v>
      </c>
      <c r="U55" s="34"/>
      <c r="V55" s="34"/>
      <c r="W55" s="34"/>
    </row>
    <row r="56" spans="1:23" s="1" customFormat="1" hidden="1" x14ac:dyDescent="0.35">
      <c r="A56" s="1" t="s">
        <v>298</v>
      </c>
      <c r="C56" s="34" t="s">
        <v>17</v>
      </c>
      <c r="D56" s="34" t="s">
        <v>228</v>
      </c>
      <c r="E56" s="34" t="s">
        <v>293</v>
      </c>
      <c r="F56" s="34" t="s">
        <v>43</v>
      </c>
      <c r="G56" s="34" t="s">
        <v>21</v>
      </c>
      <c r="H56" s="34">
        <v>15</v>
      </c>
      <c r="I56" s="34" t="s">
        <v>17</v>
      </c>
      <c r="J56" s="34" t="s">
        <v>22</v>
      </c>
      <c r="K56" s="34" t="s">
        <v>294</v>
      </c>
      <c r="L56" s="34" t="s">
        <v>295</v>
      </c>
      <c r="M56" s="114"/>
      <c r="N56" s="34" t="s">
        <v>296</v>
      </c>
      <c r="O56" s="34" t="s">
        <v>26</v>
      </c>
      <c r="P56" s="34" t="s">
        <v>34</v>
      </c>
      <c r="Q56" s="34"/>
      <c r="R56" s="34" t="s">
        <v>297</v>
      </c>
      <c r="S56" s="34">
        <v>422.44889999999998</v>
      </c>
      <c r="T56" s="116" t="s">
        <v>532</v>
      </c>
      <c r="U56" s="34"/>
      <c r="V56" s="34"/>
      <c r="W56" s="34"/>
    </row>
    <row r="57" spans="1:23" s="1" customFormat="1" x14ac:dyDescent="0.35">
      <c r="A57" s="1" t="s">
        <v>328</v>
      </c>
      <c r="C57" s="34" t="s">
        <v>17</v>
      </c>
      <c r="D57" s="34" t="s">
        <v>228</v>
      </c>
      <c r="E57" s="34" t="s">
        <v>329</v>
      </c>
      <c r="F57" s="34" t="s">
        <v>43</v>
      </c>
      <c r="G57" s="34" t="s">
        <v>20</v>
      </c>
      <c r="H57" s="34">
        <v>3</v>
      </c>
      <c r="I57" s="34" t="s">
        <v>17</v>
      </c>
      <c r="J57" s="34" t="s">
        <v>516</v>
      </c>
      <c r="K57" s="34" t="s">
        <v>330</v>
      </c>
      <c r="L57" s="34" t="s">
        <v>331</v>
      </c>
      <c r="M57" s="114">
        <f>5000/12</f>
        <v>416.66666666666669</v>
      </c>
      <c r="N57" s="34" t="s">
        <v>332</v>
      </c>
      <c r="O57" s="34" t="s">
        <v>98</v>
      </c>
      <c r="P57" s="34" t="s">
        <v>589</v>
      </c>
      <c r="Q57" s="34" t="s">
        <v>532</v>
      </c>
      <c r="R57" s="34" t="s">
        <v>89</v>
      </c>
      <c r="S57" s="34">
        <v>422.44889999999998</v>
      </c>
      <c r="T57" s="116" t="s">
        <v>532</v>
      </c>
      <c r="U57" s="34"/>
      <c r="V57" s="34"/>
      <c r="W57" s="34"/>
    </row>
    <row r="58" spans="1:23" s="1" customFormat="1" hidden="1" x14ac:dyDescent="0.35">
      <c r="A58" s="1" t="s">
        <v>303</v>
      </c>
      <c r="C58" s="34" t="s">
        <v>17</v>
      </c>
      <c r="D58" s="34" t="s">
        <v>228</v>
      </c>
      <c r="E58" s="34" t="s">
        <v>304</v>
      </c>
      <c r="F58" s="34" t="s">
        <v>43</v>
      </c>
      <c r="G58" s="34" t="s">
        <v>43</v>
      </c>
      <c r="H58" s="34">
        <v>2</v>
      </c>
      <c r="I58" s="34" t="s">
        <v>17</v>
      </c>
      <c r="J58" s="34" t="s">
        <v>44</v>
      </c>
      <c r="K58" s="34" t="s">
        <v>305</v>
      </c>
      <c r="L58" s="34" t="s">
        <v>306</v>
      </c>
      <c r="M58" s="114"/>
      <c r="N58" s="34" t="s">
        <v>296</v>
      </c>
      <c r="O58" s="34" t="s">
        <v>26</v>
      </c>
      <c r="P58" s="34" t="s">
        <v>731</v>
      </c>
      <c r="Q58" s="34"/>
      <c r="R58" s="34" t="s">
        <v>732</v>
      </c>
      <c r="S58" s="34"/>
      <c r="T58" s="116"/>
      <c r="U58" s="34"/>
      <c r="V58" s="34"/>
      <c r="W58" s="34"/>
    </row>
    <row r="59" spans="1:23" s="1" customFormat="1" x14ac:dyDescent="0.3">
      <c r="A59" s="1" t="s">
        <v>350</v>
      </c>
      <c r="C59" s="34" t="s">
        <v>17</v>
      </c>
      <c r="D59" s="34" t="s">
        <v>228</v>
      </c>
      <c r="E59" s="34" t="s">
        <v>351</v>
      </c>
      <c r="F59" s="34" t="s">
        <v>43</v>
      </c>
      <c r="G59" s="34" t="s">
        <v>20</v>
      </c>
      <c r="H59" s="34">
        <v>6</v>
      </c>
      <c r="I59" s="34" t="s">
        <v>17</v>
      </c>
      <c r="J59" s="34" t="s">
        <v>241</v>
      </c>
      <c r="K59" s="34" t="s">
        <v>352</v>
      </c>
      <c r="L59" s="34" t="s">
        <v>353</v>
      </c>
      <c r="M59" s="114">
        <f>(1800+400)/12</f>
        <v>183.33333333333334</v>
      </c>
      <c r="N59" s="34" t="s">
        <v>354</v>
      </c>
      <c r="O59" s="34" t="s">
        <v>733</v>
      </c>
      <c r="P59" s="34" t="s">
        <v>734</v>
      </c>
      <c r="Q59" s="34" t="s">
        <v>532</v>
      </c>
      <c r="R59" s="34">
        <v>300000</v>
      </c>
      <c r="S59" s="34">
        <v>422.44889999999998</v>
      </c>
      <c r="T59" s="115">
        <f>(R59/12/S59)/M59</f>
        <v>0.32279320969621733</v>
      </c>
      <c r="U59" s="34"/>
      <c r="V59" s="34"/>
      <c r="W59" s="34"/>
    </row>
    <row r="60" spans="1:23" s="1" customFormat="1" x14ac:dyDescent="0.3">
      <c r="A60" s="1" t="s">
        <v>355</v>
      </c>
      <c r="C60" s="34" t="s">
        <v>17</v>
      </c>
      <c r="D60" s="34" t="s">
        <v>228</v>
      </c>
      <c r="E60" s="34" t="s">
        <v>356</v>
      </c>
      <c r="F60" s="34" t="s">
        <v>20</v>
      </c>
      <c r="G60" s="34" t="s">
        <v>43</v>
      </c>
      <c r="H60" s="34">
        <v>3</v>
      </c>
      <c r="I60" s="34" t="s">
        <v>17</v>
      </c>
      <c r="J60" s="34" t="s">
        <v>22</v>
      </c>
      <c r="K60" s="34" t="s">
        <v>357</v>
      </c>
      <c r="L60" s="34" t="s">
        <v>358</v>
      </c>
      <c r="M60" s="114">
        <f>(5000+16000)/12</f>
        <v>1750</v>
      </c>
      <c r="N60" s="34" t="s">
        <v>296</v>
      </c>
      <c r="O60" s="34" t="s">
        <v>735</v>
      </c>
      <c r="P60" s="34" t="s">
        <v>736</v>
      </c>
      <c r="Q60" s="34" t="s">
        <v>532</v>
      </c>
      <c r="R60" s="34">
        <v>600000</v>
      </c>
      <c r="S60" s="34">
        <v>422.44889999999998</v>
      </c>
      <c r="T60" s="115">
        <f>(R60/12/S60)/M60</f>
        <v>6.7632862983969352E-2</v>
      </c>
      <c r="U60" s="34"/>
      <c r="V60" s="34"/>
      <c r="W60" s="34"/>
    </row>
    <row r="61" spans="1:23" s="1" customFormat="1" hidden="1" x14ac:dyDescent="0.35">
      <c r="A61" s="1" t="s">
        <v>316</v>
      </c>
      <c r="C61" s="34" t="s">
        <v>17</v>
      </c>
      <c r="D61" s="34" t="s">
        <v>228</v>
      </c>
      <c r="E61" s="34" t="s">
        <v>317</v>
      </c>
      <c r="F61" s="34" t="s">
        <v>43</v>
      </c>
      <c r="G61" s="34" t="s">
        <v>21</v>
      </c>
      <c r="H61" s="34">
        <v>1</v>
      </c>
      <c r="I61" s="34" t="s">
        <v>17</v>
      </c>
      <c r="J61" s="34" t="s">
        <v>241</v>
      </c>
      <c r="K61" s="34" t="s">
        <v>318</v>
      </c>
      <c r="L61" s="34" t="s">
        <v>319</v>
      </c>
      <c r="M61" s="114"/>
      <c r="N61" s="34" t="s">
        <v>73</v>
      </c>
      <c r="O61" s="34" t="s">
        <v>67</v>
      </c>
      <c r="P61" s="34" t="s">
        <v>737</v>
      </c>
      <c r="Q61" s="34"/>
      <c r="R61" s="34" t="s">
        <v>89</v>
      </c>
      <c r="S61" s="34">
        <v>422.44889999999998</v>
      </c>
      <c r="T61" s="116" t="s">
        <v>532</v>
      </c>
      <c r="U61" s="34"/>
      <c r="V61" s="34"/>
      <c r="W61" s="34"/>
    </row>
    <row r="62" spans="1:23" s="1" customFormat="1" hidden="1" x14ac:dyDescent="0.35">
      <c r="A62" s="1" t="s">
        <v>320</v>
      </c>
      <c r="C62" s="34" t="s">
        <v>17</v>
      </c>
      <c r="D62" s="34" t="s">
        <v>228</v>
      </c>
      <c r="E62" s="34" t="s">
        <v>321</v>
      </c>
      <c r="F62" s="34" t="s">
        <v>43</v>
      </c>
      <c r="G62" s="34" t="s">
        <v>21</v>
      </c>
      <c r="H62" s="34">
        <v>12</v>
      </c>
      <c r="I62" s="34" t="s">
        <v>17</v>
      </c>
      <c r="J62" s="34" t="s">
        <v>22</v>
      </c>
      <c r="K62" s="34" t="s">
        <v>290</v>
      </c>
      <c r="L62" s="34" t="s">
        <v>322</v>
      </c>
      <c r="M62" s="114"/>
      <c r="N62" s="34" t="s">
        <v>738</v>
      </c>
      <c r="O62" s="34" t="s">
        <v>120</v>
      </c>
      <c r="P62" s="34" t="s">
        <v>739</v>
      </c>
      <c r="Q62" s="34"/>
      <c r="R62" s="34" t="s">
        <v>740</v>
      </c>
      <c r="S62" s="34"/>
      <c r="T62" s="116"/>
      <c r="U62" s="34"/>
      <c r="V62" s="34"/>
      <c r="W62" s="34"/>
    </row>
    <row r="63" spans="1:23" s="1" customFormat="1" hidden="1" x14ac:dyDescent="0.3">
      <c r="A63" s="1" t="s">
        <v>323</v>
      </c>
      <c r="C63" s="34" t="s">
        <v>17</v>
      </c>
      <c r="D63" s="34" t="s">
        <v>228</v>
      </c>
      <c r="E63" s="34" t="s">
        <v>324</v>
      </c>
      <c r="F63" s="34" t="s">
        <v>43</v>
      </c>
      <c r="G63" s="34" t="s">
        <v>21</v>
      </c>
      <c r="H63" s="34">
        <v>3</v>
      </c>
      <c r="I63" s="34" t="s">
        <v>17</v>
      </c>
      <c r="J63" s="34" t="s">
        <v>241</v>
      </c>
      <c r="K63" s="34" t="s">
        <v>325</v>
      </c>
      <c r="L63" s="34" t="s">
        <v>326</v>
      </c>
      <c r="M63" s="114"/>
      <c r="N63" s="34" t="s">
        <v>741</v>
      </c>
      <c r="O63" s="34" t="s">
        <v>196</v>
      </c>
      <c r="P63" s="34" t="s">
        <v>327</v>
      </c>
      <c r="Q63" s="34"/>
      <c r="R63" s="34" t="s">
        <v>742</v>
      </c>
      <c r="S63" s="34">
        <v>422.44889999999998</v>
      </c>
      <c r="T63" s="115" t="e">
        <f t="shared" ref="T63:T64" si="5">(R63/12/S63)/M63</f>
        <v>#VALUE!</v>
      </c>
      <c r="U63" s="34"/>
      <c r="V63" s="34"/>
      <c r="W63" s="34"/>
    </row>
    <row r="64" spans="1:23" s="1" customFormat="1" x14ac:dyDescent="0.3">
      <c r="A64" s="1" t="s">
        <v>359</v>
      </c>
      <c r="C64" s="34" t="s">
        <v>17</v>
      </c>
      <c r="D64" s="34" t="s">
        <v>228</v>
      </c>
      <c r="E64" s="34" t="s">
        <v>360</v>
      </c>
      <c r="F64" s="34" t="s">
        <v>20</v>
      </c>
      <c r="G64" s="34" t="s">
        <v>20</v>
      </c>
      <c r="H64" s="34">
        <v>3</v>
      </c>
      <c r="I64" s="34" t="s">
        <v>125</v>
      </c>
      <c r="J64" s="34" t="s">
        <v>22</v>
      </c>
      <c r="K64" s="34" t="s">
        <v>361</v>
      </c>
      <c r="L64" s="34" t="s">
        <v>362</v>
      </c>
      <c r="M64" s="114">
        <f>365000/12</f>
        <v>30416.666666666668</v>
      </c>
      <c r="N64" s="34" t="s">
        <v>254</v>
      </c>
      <c r="O64" s="34" t="s">
        <v>743</v>
      </c>
      <c r="P64" s="34" t="s">
        <v>744</v>
      </c>
      <c r="Q64" s="34" t="s">
        <v>532</v>
      </c>
      <c r="R64" s="118">
        <v>1800000</v>
      </c>
      <c r="S64" s="34">
        <v>422.44889999999998</v>
      </c>
      <c r="T64" s="115">
        <f t="shared" si="5"/>
        <v>1.1673617446548134E-2</v>
      </c>
      <c r="U64" s="34"/>
      <c r="V64" s="34"/>
      <c r="W64" s="34"/>
    </row>
    <row r="65" spans="1:23" s="1" customFormat="1" hidden="1" x14ac:dyDescent="0.3">
      <c r="A65" s="1" t="s">
        <v>333</v>
      </c>
      <c r="C65" s="34" t="s">
        <v>17</v>
      </c>
      <c r="D65" s="34" t="s">
        <v>228</v>
      </c>
      <c r="E65" s="34" t="s">
        <v>334</v>
      </c>
      <c r="F65" s="34" t="s">
        <v>43</v>
      </c>
      <c r="G65" s="34" t="s">
        <v>43</v>
      </c>
      <c r="H65" s="34" t="s">
        <v>745</v>
      </c>
      <c r="I65" s="34" t="s">
        <v>17</v>
      </c>
      <c r="J65" s="34" t="s">
        <v>22</v>
      </c>
      <c r="K65" s="34" t="s">
        <v>335</v>
      </c>
      <c r="L65" s="34" t="s">
        <v>336</v>
      </c>
      <c r="M65" s="114"/>
      <c r="N65" s="34" t="s">
        <v>254</v>
      </c>
      <c r="O65" s="34" t="s">
        <v>35</v>
      </c>
      <c r="P65" s="34" t="s">
        <v>746</v>
      </c>
      <c r="Q65" s="34"/>
      <c r="R65" s="34" t="s">
        <v>747</v>
      </c>
      <c r="S65" s="34"/>
      <c r="T65" s="115" t="e">
        <f t="shared" ref="T65:T67" si="6">R65/12/S65/M65</f>
        <v>#VALUE!</v>
      </c>
      <c r="U65" s="34"/>
      <c r="V65" s="34"/>
      <c r="W65" s="34"/>
    </row>
    <row r="66" spans="1:23" s="1" customFormat="1" hidden="1" x14ac:dyDescent="0.3">
      <c r="A66" s="1" t="s">
        <v>337</v>
      </c>
      <c r="C66" s="34" t="s">
        <v>17</v>
      </c>
      <c r="D66" s="34" t="s">
        <v>228</v>
      </c>
      <c r="E66" s="34" t="s">
        <v>338</v>
      </c>
      <c r="F66" s="34" t="s">
        <v>43</v>
      </c>
      <c r="G66" s="34"/>
      <c r="H66" s="34" t="s">
        <v>748</v>
      </c>
      <c r="I66" s="34" t="s">
        <v>17</v>
      </c>
      <c r="J66" s="34" t="s">
        <v>22</v>
      </c>
      <c r="K66" s="34" t="s">
        <v>290</v>
      </c>
      <c r="L66" s="34" t="s">
        <v>339</v>
      </c>
      <c r="M66" s="114"/>
      <c r="N66" s="34" t="s">
        <v>254</v>
      </c>
      <c r="O66" s="34" t="s">
        <v>340</v>
      </c>
      <c r="P66" s="34" t="s">
        <v>749</v>
      </c>
      <c r="Q66" s="34"/>
      <c r="R66" s="34" t="s">
        <v>750</v>
      </c>
      <c r="S66" s="34"/>
      <c r="T66" s="115" t="e">
        <f t="shared" si="6"/>
        <v>#VALUE!</v>
      </c>
      <c r="U66" s="34"/>
      <c r="V66" s="34"/>
      <c r="W66" s="34"/>
    </row>
    <row r="67" spans="1:23" s="1" customFormat="1" hidden="1" x14ac:dyDescent="0.3">
      <c r="A67" s="1" t="s">
        <v>341</v>
      </c>
      <c r="C67" s="34" t="s">
        <v>17</v>
      </c>
      <c r="D67" s="34" t="s">
        <v>228</v>
      </c>
      <c r="E67" s="34" t="s">
        <v>342</v>
      </c>
      <c r="F67" s="34" t="s">
        <v>43</v>
      </c>
      <c r="G67" s="34" t="s">
        <v>43</v>
      </c>
      <c r="H67" s="34">
        <v>40</v>
      </c>
      <c r="I67" s="34" t="s">
        <v>17</v>
      </c>
      <c r="J67" s="34" t="s">
        <v>22</v>
      </c>
      <c r="K67" s="34" t="s">
        <v>343</v>
      </c>
      <c r="L67" s="34" t="s">
        <v>344</v>
      </c>
      <c r="M67" s="114"/>
      <c r="N67" s="34" t="s">
        <v>175</v>
      </c>
      <c r="O67" s="34" t="s">
        <v>54</v>
      </c>
      <c r="P67" s="34" t="s">
        <v>751</v>
      </c>
      <c r="Q67" s="34"/>
      <c r="R67" s="34" t="s">
        <v>34</v>
      </c>
      <c r="S67" s="34"/>
      <c r="T67" s="115" t="e">
        <f t="shared" si="6"/>
        <v>#VALUE!</v>
      </c>
      <c r="U67" s="34"/>
      <c r="V67" s="34"/>
      <c r="W67" s="34"/>
    </row>
    <row r="68" spans="1:23" s="1" customFormat="1" hidden="1" x14ac:dyDescent="0.3">
      <c r="A68" s="1" t="s">
        <v>345</v>
      </c>
      <c r="C68" s="34" t="s">
        <v>17</v>
      </c>
      <c r="D68" s="34" t="s">
        <v>228</v>
      </c>
      <c r="E68" s="34" t="s">
        <v>346</v>
      </c>
      <c r="F68" s="34" t="s">
        <v>43</v>
      </c>
      <c r="G68" s="34" t="s">
        <v>43</v>
      </c>
      <c r="H68" s="34">
        <v>6</v>
      </c>
      <c r="I68" s="34" t="s">
        <v>17</v>
      </c>
      <c r="J68" s="34" t="s">
        <v>22</v>
      </c>
      <c r="K68" s="34" t="s">
        <v>347</v>
      </c>
      <c r="L68" s="34" t="s">
        <v>348</v>
      </c>
      <c r="M68" s="114"/>
      <c r="N68" s="34" t="s">
        <v>349</v>
      </c>
      <c r="O68" s="34" t="s">
        <v>120</v>
      </c>
      <c r="P68" s="34" t="s">
        <v>752</v>
      </c>
      <c r="Q68" s="34"/>
      <c r="R68" s="34" t="s">
        <v>753</v>
      </c>
      <c r="S68" s="34">
        <v>422.44889999999998</v>
      </c>
      <c r="T68" s="115" t="e">
        <f t="shared" ref="T68" si="7">(R68/12/S68)/M68</f>
        <v>#VALUE!</v>
      </c>
      <c r="U68" s="34"/>
      <c r="V68" s="34"/>
      <c r="W68" s="34"/>
    </row>
    <row r="69" spans="1:23" s="1" customFormat="1" x14ac:dyDescent="0.35">
      <c r="A69" s="1" t="s">
        <v>372</v>
      </c>
      <c r="C69" s="34" t="s">
        <v>17</v>
      </c>
      <c r="D69" s="34" t="s">
        <v>228</v>
      </c>
      <c r="E69" s="34" t="s">
        <v>373</v>
      </c>
      <c r="F69" s="34" t="s">
        <v>43</v>
      </c>
      <c r="G69" s="34" t="s">
        <v>20</v>
      </c>
      <c r="H69" s="34">
        <v>10</v>
      </c>
      <c r="I69" s="34" t="s">
        <v>17</v>
      </c>
      <c r="J69" s="34" t="s">
        <v>22</v>
      </c>
      <c r="K69" s="34" t="s">
        <v>374</v>
      </c>
      <c r="L69" s="34" t="s">
        <v>375</v>
      </c>
      <c r="M69" s="114">
        <f>200000/12</f>
        <v>16666.666666666668</v>
      </c>
      <c r="N69" s="34" t="s">
        <v>590</v>
      </c>
      <c r="O69" s="34" t="s">
        <v>754</v>
      </c>
      <c r="P69" s="34" t="s">
        <v>755</v>
      </c>
      <c r="Q69" s="34" t="s">
        <v>532</v>
      </c>
      <c r="R69" s="34" t="s">
        <v>34</v>
      </c>
      <c r="S69" s="34">
        <v>422.44889999999998</v>
      </c>
      <c r="T69" s="116" t="s">
        <v>532</v>
      </c>
      <c r="U69" s="34"/>
      <c r="V69" s="34"/>
      <c r="W69" s="34"/>
    </row>
    <row r="70" spans="1:23" s="1" customFormat="1" x14ac:dyDescent="0.35">
      <c r="A70" s="1" t="s">
        <v>381</v>
      </c>
      <c r="C70" s="34" t="s">
        <v>17</v>
      </c>
      <c r="D70" s="34" t="s">
        <v>228</v>
      </c>
      <c r="E70" s="34" t="s">
        <v>382</v>
      </c>
      <c r="F70" s="34" t="s">
        <v>20</v>
      </c>
      <c r="G70" s="34" t="s">
        <v>43</v>
      </c>
      <c r="H70" s="34">
        <v>5</v>
      </c>
      <c r="I70" s="34" t="s">
        <v>17</v>
      </c>
      <c r="J70" s="34" t="s">
        <v>22</v>
      </c>
      <c r="K70" s="34" t="s">
        <v>347</v>
      </c>
      <c r="L70" s="34" t="s">
        <v>383</v>
      </c>
      <c r="M70" s="114">
        <f>200000/12</f>
        <v>16666.666666666668</v>
      </c>
      <c r="N70" s="34" t="s">
        <v>591</v>
      </c>
      <c r="O70" s="34" t="s">
        <v>756</v>
      </c>
      <c r="P70" s="34" t="s">
        <v>757</v>
      </c>
      <c r="Q70" s="34" t="s">
        <v>532</v>
      </c>
      <c r="R70" s="34" t="s">
        <v>34</v>
      </c>
      <c r="S70" s="34">
        <v>422.44889999999998</v>
      </c>
      <c r="T70" s="116" t="s">
        <v>532</v>
      </c>
      <c r="U70" s="34"/>
      <c r="V70" s="34"/>
      <c r="W70" s="34"/>
    </row>
    <row r="71" spans="1:23" s="1" customFormat="1" x14ac:dyDescent="0.3">
      <c r="A71" s="1" t="s">
        <v>388</v>
      </c>
      <c r="C71" s="34" t="s">
        <v>125</v>
      </c>
      <c r="D71" s="34" t="s">
        <v>228</v>
      </c>
      <c r="E71" s="34" t="s">
        <v>240</v>
      </c>
      <c r="F71" s="34" t="s">
        <v>20</v>
      </c>
      <c r="G71" s="34" t="s">
        <v>43</v>
      </c>
      <c r="H71" s="34">
        <v>1</v>
      </c>
      <c r="I71" s="34" t="s">
        <v>17</v>
      </c>
      <c r="J71" s="34" t="s">
        <v>22</v>
      </c>
      <c r="K71" s="34" t="s">
        <v>389</v>
      </c>
      <c r="L71" s="34" t="s">
        <v>390</v>
      </c>
      <c r="M71" s="114">
        <f>4000/12</f>
        <v>333.33333333333331</v>
      </c>
      <c r="N71" s="34" t="s">
        <v>592</v>
      </c>
      <c r="O71" s="34" t="s">
        <v>758</v>
      </c>
      <c r="P71" s="34" t="s">
        <v>759</v>
      </c>
      <c r="Q71" s="34" t="s">
        <v>532</v>
      </c>
      <c r="R71" s="34">
        <f>11220+6000</f>
        <v>17220</v>
      </c>
      <c r="S71" s="34">
        <v>422.44889999999998</v>
      </c>
      <c r="T71" s="115">
        <f>(R71/12/S71)/M71</f>
        <v>1.0190581630109583E-2</v>
      </c>
      <c r="U71" s="34"/>
      <c r="V71" s="34"/>
      <c r="W71" s="34"/>
    </row>
    <row r="72" spans="1:23" s="1" customFormat="1" hidden="1" x14ac:dyDescent="0.35">
      <c r="A72" s="1" t="s">
        <v>363</v>
      </c>
      <c r="C72" s="34" t="s">
        <v>17</v>
      </c>
      <c r="D72" s="34" t="s">
        <v>228</v>
      </c>
      <c r="E72" s="34" t="s">
        <v>364</v>
      </c>
      <c r="F72" s="34" t="s">
        <v>43</v>
      </c>
      <c r="G72" s="34" t="s">
        <v>21</v>
      </c>
      <c r="H72" s="34" t="s">
        <v>760</v>
      </c>
      <c r="I72" s="34" t="s">
        <v>125</v>
      </c>
      <c r="J72" s="34" t="s">
        <v>57</v>
      </c>
      <c r="K72" s="34" t="s">
        <v>365</v>
      </c>
      <c r="L72" s="34" t="s">
        <v>366</v>
      </c>
      <c r="M72" s="114"/>
      <c r="N72" s="34" t="s">
        <v>254</v>
      </c>
      <c r="O72" s="34" t="s">
        <v>120</v>
      </c>
      <c r="P72" s="34" t="s">
        <v>761</v>
      </c>
      <c r="Q72" s="34"/>
      <c r="R72" s="34" t="s">
        <v>367</v>
      </c>
      <c r="S72" s="34"/>
      <c r="T72" s="116"/>
      <c r="U72" s="34"/>
      <c r="V72" s="34"/>
      <c r="W72" s="34"/>
    </row>
    <row r="73" spans="1:23" s="1" customFormat="1" hidden="1" x14ac:dyDescent="0.35">
      <c r="A73" s="1" t="s">
        <v>368</v>
      </c>
      <c r="C73" s="34" t="s">
        <v>17</v>
      </c>
      <c r="D73" s="34" t="s">
        <v>228</v>
      </c>
      <c r="E73" s="34" t="s">
        <v>369</v>
      </c>
      <c r="F73" s="34" t="s">
        <v>43</v>
      </c>
      <c r="G73" s="34" t="s">
        <v>21</v>
      </c>
      <c r="H73" s="34">
        <v>3</v>
      </c>
      <c r="I73" s="34" t="s">
        <v>17</v>
      </c>
      <c r="J73" s="34" t="s">
        <v>22</v>
      </c>
      <c r="K73" s="34" t="s">
        <v>370</v>
      </c>
      <c r="L73" s="34" t="s">
        <v>371</v>
      </c>
      <c r="M73" s="114"/>
      <c r="N73" s="34" t="s">
        <v>254</v>
      </c>
      <c r="O73" s="34" t="s">
        <v>67</v>
      </c>
      <c r="P73" s="34" t="s">
        <v>762</v>
      </c>
      <c r="Q73" s="34"/>
      <c r="R73" s="34" t="s">
        <v>763</v>
      </c>
      <c r="S73" s="34">
        <v>422.44889999999998</v>
      </c>
      <c r="T73" s="116" t="s">
        <v>532</v>
      </c>
      <c r="U73" s="34"/>
      <c r="V73" s="34"/>
      <c r="W73" s="34"/>
    </row>
    <row r="74" spans="1:23" s="1" customFormat="1" x14ac:dyDescent="0.3">
      <c r="A74" s="1" t="s">
        <v>391</v>
      </c>
      <c r="C74" s="34" t="s">
        <v>17</v>
      </c>
      <c r="D74" s="34" t="s">
        <v>228</v>
      </c>
      <c r="E74" s="34" t="s">
        <v>392</v>
      </c>
      <c r="F74" s="34" t="s">
        <v>20</v>
      </c>
      <c r="G74" s="34" t="s">
        <v>43</v>
      </c>
      <c r="H74" s="34">
        <v>10</v>
      </c>
      <c r="I74" s="34" t="s">
        <v>17</v>
      </c>
      <c r="J74" s="34" t="s">
        <v>22</v>
      </c>
      <c r="K74" s="34" t="s">
        <v>393</v>
      </c>
      <c r="L74" s="34" t="s">
        <v>394</v>
      </c>
      <c r="M74" s="114">
        <f>150000/12</f>
        <v>12500</v>
      </c>
      <c r="N74" s="34" t="s">
        <v>254</v>
      </c>
      <c r="O74" s="34" t="s">
        <v>764</v>
      </c>
      <c r="P74" s="34" t="s">
        <v>765</v>
      </c>
      <c r="Q74" s="34" t="s">
        <v>532</v>
      </c>
      <c r="R74" s="34">
        <v>1800000</v>
      </c>
      <c r="S74" s="34">
        <v>422.44889999999998</v>
      </c>
      <c r="T74" s="115">
        <f>(R74/12/S74)/M74</f>
        <v>2.840580245326713E-2</v>
      </c>
      <c r="U74" s="34"/>
      <c r="V74" s="34"/>
      <c r="W74" s="34"/>
    </row>
    <row r="75" spans="1:23" s="1" customFormat="1" hidden="1" x14ac:dyDescent="0.3">
      <c r="A75" s="1" t="s">
        <v>376</v>
      </c>
      <c r="C75" s="34" t="s">
        <v>17</v>
      </c>
      <c r="D75" s="34" t="s">
        <v>228</v>
      </c>
      <c r="E75" s="34" t="s">
        <v>377</v>
      </c>
      <c r="F75" s="34" t="s">
        <v>43</v>
      </c>
      <c r="G75" s="34" t="s">
        <v>21</v>
      </c>
      <c r="H75" s="34">
        <v>7</v>
      </c>
      <c r="I75" s="34" t="s">
        <v>17</v>
      </c>
      <c r="J75" s="34" t="s">
        <v>22</v>
      </c>
      <c r="K75" s="34" t="s">
        <v>378</v>
      </c>
      <c r="L75" s="34" t="s">
        <v>379</v>
      </c>
      <c r="M75" s="114"/>
      <c r="N75" s="34" t="s">
        <v>33</v>
      </c>
      <c r="O75" s="34" t="s">
        <v>380</v>
      </c>
      <c r="P75" s="34" t="s">
        <v>766</v>
      </c>
      <c r="Q75" s="34"/>
      <c r="R75" s="34" t="s">
        <v>34</v>
      </c>
      <c r="S75" s="34">
        <v>422.44889999999998</v>
      </c>
      <c r="T75" s="115" t="e">
        <f t="shared" ref="T75" si="8">(R75/12/S75)/M75</f>
        <v>#VALUE!</v>
      </c>
      <c r="U75" s="34"/>
      <c r="V75" s="34"/>
      <c r="W75" s="34"/>
    </row>
    <row r="76" spans="1:23" s="1" customFormat="1" x14ac:dyDescent="0.3">
      <c r="A76" s="1" t="s">
        <v>406</v>
      </c>
      <c r="C76" s="34" t="s">
        <v>17</v>
      </c>
      <c r="D76" s="34" t="s">
        <v>228</v>
      </c>
      <c r="E76" s="34" t="s">
        <v>407</v>
      </c>
      <c r="F76" s="34" t="s">
        <v>20</v>
      </c>
      <c r="G76" s="34" t="s">
        <v>43</v>
      </c>
      <c r="H76" s="34">
        <v>6</v>
      </c>
      <c r="I76" s="34" t="s">
        <v>17</v>
      </c>
      <c r="J76" s="34" t="s">
        <v>22</v>
      </c>
      <c r="K76" s="34" t="s">
        <v>408</v>
      </c>
      <c r="L76" s="34" t="s">
        <v>409</v>
      </c>
      <c r="M76" s="114">
        <f>50000/12</f>
        <v>4166.666666666667</v>
      </c>
      <c r="N76" s="34" t="s">
        <v>175</v>
      </c>
      <c r="O76" s="34" t="s">
        <v>756</v>
      </c>
      <c r="P76" s="34" t="s">
        <v>767</v>
      </c>
      <c r="Q76" s="34" t="s">
        <v>532</v>
      </c>
      <c r="R76" s="34">
        <f>(250000+350000)/2</f>
        <v>300000</v>
      </c>
      <c r="S76" s="34">
        <v>422.44889999999998</v>
      </c>
      <c r="T76" s="115">
        <f t="shared" ref="T76:T79" si="9">R76/12/S76/M76</f>
        <v>1.4202901226633563E-2</v>
      </c>
      <c r="U76" s="34"/>
      <c r="V76" s="34"/>
      <c r="W76" s="34"/>
    </row>
    <row r="77" spans="1:23" s="1" customFormat="1" hidden="1" x14ac:dyDescent="0.3">
      <c r="A77" s="1" t="s">
        <v>384</v>
      </c>
      <c r="C77" s="34" t="s">
        <v>125</v>
      </c>
      <c r="D77" s="34" t="s">
        <v>228</v>
      </c>
      <c r="E77" s="34" t="s">
        <v>385</v>
      </c>
      <c r="F77" s="34" t="s">
        <v>43</v>
      </c>
      <c r="G77" s="34" t="s">
        <v>43</v>
      </c>
      <c r="H77" s="34">
        <v>40</v>
      </c>
      <c r="I77" s="34" t="s">
        <v>17</v>
      </c>
      <c r="J77" s="34" t="s">
        <v>22</v>
      </c>
      <c r="K77" s="34" t="s">
        <v>386</v>
      </c>
      <c r="L77" s="34" t="s">
        <v>387</v>
      </c>
      <c r="M77" s="114"/>
      <c r="N77" s="34" t="s">
        <v>254</v>
      </c>
      <c r="O77" s="34" t="s">
        <v>34</v>
      </c>
      <c r="P77" s="34" t="s">
        <v>768</v>
      </c>
      <c r="Q77" s="34"/>
      <c r="R77" s="34" t="s">
        <v>769</v>
      </c>
      <c r="S77" s="34"/>
      <c r="T77" s="115" t="e">
        <f t="shared" si="9"/>
        <v>#VALUE!</v>
      </c>
      <c r="U77" s="34"/>
      <c r="V77" s="34"/>
      <c r="W77" s="34"/>
    </row>
    <row r="78" spans="1:23" s="1" customFormat="1" x14ac:dyDescent="0.3">
      <c r="A78" s="1" t="s">
        <v>410</v>
      </c>
      <c r="C78" s="34" t="s">
        <v>17</v>
      </c>
      <c r="D78" s="34" t="s">
        <v>228</v>
      </c>
      <c r="E78" s="34" t="s">
        <v>411</v>
      </c>
      <c r="F78" s="34" t="s">
        <v>20</v>
      </c>
      <c r="G78" s="34" t="s">
        <v>21</v>
      </c>
      <c r="H78" s="34">
        <v>8</v>
      </c>
      <c r="I78" s="34" t="s">
        <v>17</v>
      </c>
      <c r="J78" s="34" t="s">
        <v>541</v>
      </c>
      <c r="K78" s="34" t="s">
        <v>412</v>
      </c>
      <c r="L78" s="34" t="s">
        <v>413</v>
      </c>
      <c r="M78" s="114" t="s">
        <v>481</v>
      </c>
      <c r="N78" s="34" t="s">
        <v>66</v>
      </c>
      <c r="O78" s="34" t="s">
        <v>405</v>
      </c>
      <c r="P78" s="34" t="s">
        <v>89</v>
      </c>
      <c r="Q78" s="34" t="s">
        <v>532</v>
      </c>
      <c r="R78" s="34" t="s">
        <v>89</v>
      </c>
      <c r="S78" s="34">
        <v>422.44889999999998</v>
      </c>
      <c r="T78" s="115" t="s">
        <v>532</v>
      </c>
      <c r="U78" s="34"/>
      <c r="V78" s="34"/>
      <c r="W78" s="34"/>
    </row>
    <row r="79" spans="1:23" s="1" customFormat="1" x14ac:dyDescent="0.3">
      <c r="A79" s="1" t="s">
        <v>414</v>
      </c>
      <c r="C79" s="34" t="s">
        <v>17</v>
      </c>
      <c r="D79" s="34" t="s">
        <v>228</v>
      </c>
      <c r="E79" s="34" t="s">
        <v>415</v>
      </c>
      <c r="F79" s="34" t="s">
        <v>20</v>
      </c>
      <c r="G79" s="34" t="s">
        <v>20</v>
      </c>
      <c r="H79" s="34">
        <v>2</v>
      </c>
      <c r="I79" s="34" t="s">
        <v>17</v>
      </c>
      <c r="J79" s="34" t="s">
        <v>217</v>
      </c>
      <c r="K79" s="34" t="s">
        <v>416</v>
      </c>
      <c r="L79" s="34" t="s">
        <v>417</v>
      </c>
      <c r="M79" s="114">
        <f>(1000*0.047)/12</f>
        <v>3.9166666666666665</v>
      </c>
      <c r="N79" s="34" t="s">
        <v>593</v>
      </c>
      <c r="O79" s="34" t="s">
        <v>114</v>
      </c>
      <c r="P79" s="34" t="s">
        <v>35</v>
      </c>
      <c r="Q79" s="34" t="s">
        <v>532</v>
      </c>
      <c r="R79" s="34">
        <v>5000</v>
      </c>
      <c r="S79" s="34">
        <v>422.44889999999998</v>
      </c>
      <c r="T79" s="115">
        <f t="shared" si="9"/>
        <v>0.25182448983392847</v>
      </c>
      <c r="U79" s="34"/>
      <c r="V79" s="34"/>
      <c r="W79" s="34"/>
    </row>
    <row r="80" spans="1:23" s="1" customFormat="1" hidden="1" x14ac:dyDescent="0.3">
      <c r="A80" s="1" t="s">
        <v>395</v>
      </c>
      <c r="C80" s="34" t="s">
        <v>17</v>
      </c>
      <c r="D80" s="34" t="s">
        <v>228</v>
      </c>
      <c r="E80" s="34" t="s">
        <v>396</v>
      </c>
      <c r="F80" s="34" t="s">
        <v>43</v>
      </c>
      <c r="G80" s="34" t="s">
        <v>21</v>
      </c>
      <c r="H80" s="34" t="s">
        <v>770</v>
      </c>
      <c r="I80" s="34" t="s">
        <v>17</v>
      </c>
      <c r="J80" s="34" t="s">
        <v>22</v>
      </c>
      <c r="K80" s="34" t="s">
        <v>397</v>
      </c>
      <c r="L80" s="34" t="s">
        <v>398</v>
      </c>
      <c r="M80" s="114"/>
      <c r="N80" s="34" t="s">
        <v>399</v>
      </c>
      <c r="O80" s="34" t="s">
        <v>114</v>
      </c>
      <c r="P80" s="34" t="s">
        <v>89</v>
      </c>
      <c r="Q80" s="34"/>
      <c r="R80" s="34" t="s">
        <v>89</v>
      </c>
      <c r="S80" s="34">
        <v>422.44889999999998</v>
      </c>
      <c r="T80" s="115" t="e">
        <f t="shared" ref="T80" si="10">(R80/12/S80)/M80</f>
        <v>#VALUE!</v>
      </c>
      <c r="U80" s="34"/>
      <c r="V80" s="34"/>
      <c r="W80" s="34"/>
    </row>
    <row r="81" spans="1:23" s="1" customFormat="1" hidden="1" x14ac:dyDescent="0.35">
      <c r="A81" s="1" t="s">
        <v>400</v>
      </c>
      <c r="C81" s="34" t="s">
        <v>17</v>
      </c>
      <c r="D81" s="34" t="s">
        <v>228</v>
      </c>
      <c r="E81" s="34" t="s">
        <v>401</v>
      </c>
      <c r="F81" s="34" t="s">
        <v>43</v>
      </c>
      <c r="G81" s="34" t="s">
        <v>43</v>
      </c>
      <c r="H81" s="34" t="s">
        <v>771</v>
      </c>
      <c r="I81" s="34" t="s">
        <v>17</v>
      </c>
      <c r="J81" s="34" t="s">
        <v>44</v>
      </c>
      <c r="K81" s="34" t="s">
        <v>402</v>
      </c>
      <c r="L81" s="34" t="s">
        <v>403</v>
      </c>
      <c r="M81" s="114"/>
      <c r="N81" s="34" t="s">
        <v>404</v>
      </c>
      <c r="O81" s="34" t="s">
        <v>405</v>
      </c>
      <c r="P81" s="34" t="s">
        <v>772</v>
      </c>
      <c r="Q81" s="34"/>
      <c r="R81" s="34" t="s">
        <v>773</v>
      </c>
      <c r="S81" s="34"/>
      <c r="T81" s="116"/>
      <c r="U81" s="34"/>
      <c r="V81" s="34"/>
      <c r="W81" s="34"/>
    </row>
    <row r="82" spans="1:23" s="1" customFormat="1" x14ac:dyDescent="0.35">
      <c r="A82" s="1" t="s">
        <v>418</v>
      </c>
      <c r="C82" s="34" t="s">
        <v>17</v>
      </c>
      <c r="D82" s="34" t="s">
        <v>228</v>
      </c>
      <c r="E82" s="34" t="s">
        <v>419</v>
      </c>
      <c r="F82" s="34" t="s">
        <v>20</v>
      </c>
      <c r="G82" s="34" t="s">
        <v>21</v>
      </c>
      <c r="H82" s="34">
        <v>3</v>
      </c>
      <c r="I82" s="34" t="s">
        <v>162</v>
      </c>
      <c r="J82" s="34" t="s">
        <v>241</v>
      </c>
      <c r="K82" s="34" t="s">
        <v>420</v>
      </c>
      <c r="L82" s="34" t="s">
        <v>421</v>
      </c>
      <c r="M82" s="114">
        <f>10000/12</f>
        <v>833.33333333333337</v>
      </c>
      <c r="N82" s="34" t="s">
        <v>422</v>
      </c>
      <c r="O82" s="34" t="s">
        <v>35</v>
      </c>
      <c r="P82" s="34" t="s">
        <v>89</v>
      </c>
      <c r="Q82" s="34" t="s">
        <v>532</v>
      </c>
      <c r="R82" s="34" t="s">
        <v>89</v>
      </c>
      <c r="S82" s="34">
        <v>422.44889999999998</v>
      </c>
      <c r="T82" s="116" t="s">
        <v>532</v>
      </c>
      <c r="U82" s="34"/>
      <c r="V82" s="34"/>
      <c r="W82" s="34"/>
    </row>
    <row r="83" spans="1:23" s="1" customFormat="1" hidden="1" x14ac:dyDescent="0.3">
      <c r="A83" s="1" t="s">
        <v>423</v>
      </c>
      <c r="C83" s="34" t="s">
        <v>17</v>
      </c>
      <c r="D83" s="34" t="s">
        <v>228</v>
      </c>
      <c r="E83" s="34" t="s">
        <v>424</v>
      </c>
      <c r="F83" s="34" t="s">
        <v>20</v>
      </c>
      <c r="G83" s="34" t="s">
        <v>21</v>
      </c>
      <c r="H83" s="34">
        <v>0</v>
      </c>
      <c r="I83" s="34" t="s">
        <v>125</v>
      </c>
      <c r="J83" s="34" t="s">
        <v>57</v>
      </c>
      <c r="K83" s="34" t="s">
        <v>425</v>
      </c>
      <c r="L83" s="34" t="s">
        <v>270</v>
      </c>
      <c r="M83" s="114"/>
      <c r="N83" s="34" t="s">
        <v>35</v>
      </c>
      <c r="O83" s="34" t="s">
        <v>35</v>
      </c>
      <c r="P83" s="34" t="s">
        <v>35</v>
      </c>
      <c r="Q83" s="34"/>
      <c r="R83" s="34" t="s">
        <v>35</v>
      </c>
      <c r="S83" s="34">
        <v>422.44889999999998</v>
      </c>
      <c r="T83" s="115" t="e">
        <f t="shared" ref="T83" si="11">(R83/12/S83)/M83</f>
        <v>#VALUE!</v>
      </c>
      <c r="U83" s="34"/>
      <c r="V83" s="34"/>
      <c r="W83" s="34"/>
    </row>
    <row r="84" spans="1:23" s="1" customFormat="1" x14ac:dyDescent="0.3">
      <c r="C84" s="3" t="s">
        <v>17</v>
      </c>
      <c r="D84" s="3" t="s">
        <v>228</v>
      </c>
      <c r="E84" s="3" t="s">
        <v>627</v>
      </c>
      <c r="F84" s="3" t="s">
        <v>20</v>
      </c>
      <c r="G84" s="3" t="s">
        <v>21</v>
      </c>
      <c r="H84" s="3">
        <v>2</v>
      </c>
      <c r="I84" s="3" t="s">
        <v>125</v>
      </c>
      <c r="J84" s="3" t="s">
        <v>217</v>
      </c>
      <c r="K84" s="3" t="s">
        <v>628</v>
      </c>
      <c r="L84" s="3" t="s">
        <v>629</v>
      </c>
      <c r="M84" s="114">
        <f>(500*2*0.047)/12</f>
        <v>3.9166666666666665</v>
      </c>
      <c r="N84" s="3" t="s">
        <v>53</v>
      </c>
      <c r="O84" s="3" t="s">
        <v>98</v>
      </c>
      <c r="P84" s="3" t="s">
        <v>35</v>
      </c>
      <c r="Q84" s="34"/>
      <c r="R84" s="121">
        <v>200040</v>
      </c>
      <c r="S84" s="34">
        <v>422.44889999999998</v>
      </c>
      <c r="T84" s="115">
        <f>R84/12/S84/M84</f>
        <v>10.074994189275811</v>
      </c>
      <c r="U84" s="34"/>
      <c r="V84" s="34"/>
      <c r="W84" s="34"/>
    </row>
    <row r="85" spans="1:23" s="1" customFormat="1" x14ac:dyDescent="0.3">
      <c r="C85" s="3" t="s">
        <v>17</v>
      </c>
      <c r="D85" s="3" t="s">
        <v>228</v>
      </c>
      <c r="E85" s="3" t="s">
        <v>630</v>
      </c>
      <c r="F85" s="3" t="s">
        <v>20</v>
      </c>
      <c r="G85" s="3" t="s">
        <v>21</v>
      </c>
      <c r="H85" s="3">
        <v>8</v>
      </c>
      <c r="I85" s="3" t="s">
        <v>17</v>
      </c>
      <c r="J85" s="3" t="s">
        <v>515</v>
      </c>
      <c r="K85" s="3" t="s">
        <v>631</v>
      </c>
      <c r="L85" s="3" t="s">
        <v>632</v>
      </c>
      <c r="M85" s="114">
        <f>(500*0.047)/12</f>
        <v>1.9583333333333333</v>
      </c>
      <c r="N85" s="3" t="s">
        <v>78</v>
      </c>
      <c r="O85" s="3" t="s">
        <v>380</v>
      </c>
      <c r="P85" s="3" t="s">
        <v>582</v>
      </c>
      <c r="Q85" s="34"/>
      <c r="R85" s="3" t="s">
        <v>34</v>
      </c>
      <c r="S85" s="34">
        <v>422.44889999999998</v>
      </c>
      <c r="T85" s="116" t="s">
        <v>532</v>
      </c>
      <c r="U85" s="34"/>
      <c r="V85" s="34"/>
      <c r="W85" s="34"/>
    </row>
    <row r="86" spans="1:23" s="1" customFormat="1" hidden="1" x14ac:dyDescent="0.35">
      <c r="A86" s="1" t="s">
        <v>160</v>
      </c>
      <c r="C86" s="34" t="s">
        <v>17</v>
      </c>
      <c r="D86" s="34" t="s">
        <v>148</v>
      </c>
      <c r="E86" s="34" t="s">
        <v>161</v>
      </c>
      <c r="F86" s="34" t="s">
        <v>20</v>
      </c>
      <c r="G86" s="34" t="s">
        <v>20</v>
      </c>
      <c r="H86" s="55" t="s">
        <v>481</v>
      </c>
      <c r="I86" s="34" t="s">
        <v>162</v>
      </c>
      <c r="J86" s="34" t="s">
        <v>31</v>
      </c>
      <c r="K86" s="34" t="s">
        <v>163</v>
      </c>
      <c r="L86" s="34" t="s">
        <v>164</v>
      </c>
      <c r="M86" s="114"/>
      <c r="N86" s="34" t="s">
        <v>35</v>
      </c>
      <c r="O86" s="34" t="s">
        <v>35</v>
      </c>
      <c r="P86" s="34" t="s">
        <v>165</v>
      </c>
      <c r="Q86" s="34"/>
      <c r="R86" s="34" t="s">
        <v>34</v>
      </c>
      <c r="S86" s="34">
        <v>422.44889999999998</v>
      </c>
      <c r="T86" s="116" t="s">
        <v>532</v>
      </c>
      <c r="U86" s="34"/>
      <c r="V86" s="34"/>
      <c r="W86" s="34"/>
    </row>
    <row r="87" spans="1:23" s="1" customFormat="1" x14ac:dyDescent="0.3">
      <c r="C87" s="3" t="s">
        <v>17</v>
      </c>
      <c r="D87" s="3" t="s">
        <v>228</v>
      </c>
      <c r="E87" s="3" t="s">
        <v>636</v>
      </c>
      <c r="F87" s="3" t="s">
        <v>20</v>
      </c>
      <c r="G87" s="3" t="s">
        <v>20</v>
      </c>
      <c r="H87" s="3">
        <v>5</v>
      </c>
      <c r="I87" s="3" t="s">
        <v>17</v>
      </c>
      <c r="J87" s="3" t="s">
        <v>22</v>
      </c>
      <c r="K87" s="3" t="s">
        <v>637</v>
      </c>
      <c r="L87" s="3" t="s">
        <v>638</v>
      </c>
      <c r="M87" s="114">
        <f>(0.1*1200+500+800+400)/12</f>
        <v>151.66666666666666</v>
      </c>
      <c r="N87" s="3" t="s">
        <v>639</v>
      </c>
      <c r="O87" s="3" t="s">
        <v>35</v>
      </c>
      <c r="P87" s="3" t="s">
        <v>640</v>
      </c>
      <c r="Q87" s="34" t="s">
        <v>532</v>
      </c>
      <c r="R87" s="3" t="s">
        <v>197</v>
      </c>
      <c r="S87" s="34">
        <v>2332.2399999999998</v>
      </c>
      <c r="T87" s="115" t="s">
        <v>532</v>
      </c>
      <c r="U87" s="34"/>
      <c r="V87" s="34"/>
      <c r="W87" s="34"/>
    </row>
    <row r="88" spans="1:23" s="1" customFormat="1" x14ac:dyDescent="0.3">
      <c r="A88" s="1" t="s">
        <v>146</v>
      </c>
      <c r="B88" s="1" t="s">
        <v>147</v>
      </c>
      <c r="C88" s="34" t="s">
        <v>17</v>
      </c>
      <c r="D88" s="34" t="s">
        <v>148</v>
      </c>
      <c r="E88" s="34" t="s">
        <v>149</v>
      </c>
      <c r="F88" s="34" t="s">
        <v>20</v>
      </c>
      <c r="G88" s="34" t="s">
        <v>20</v>
      </c>
      <c r="H88" s="34">
        <v>15</v>
      </c>
      <c r="I88" s="34" t="s">
        <v>17</v>
      </c>
      <c r="J88" s="34" t="s">
        <v>506</v>
      </c>
      <c r="K88" s="34" t="s">
        <v>150</v>
      </c>
      <c r="L88" s="34" t="s">
        <v>151</v>
      </c>
      <c r="M88" s="114">
        <f>(1200*0.047)/12</f>
        <v>4.7</v>
      </c>
      <c r="N88" s="34" t="s">
        <v>53</v>
      </c>
      <c r="O88" s="34" t="s">
        <v>54</v>
      </c>
      <c r="P88" s="34" t="s">
        <v>152</v>
      </c>
      <c r="Q88" s="34" t="s">
        <v>532</v>
      </c>
      <c r="R88" s="34">
        <v>1200000</v>
      </c>
      <c r="S88" s="34">
        <v>2332.2399999999998</v>
      </c>
      <c r="T88" s="115">
        <f t="shared" ref="T88:T89" si="12">R88/12/S88/M88</f>
        <v>9.1228157242311489</v>
      </c>
      <c r="U88" s="34"/>
      <c r="V88" s="34"/>
      <c r="W88" s="34"/>
    </row>
    <row r="89" spans="1:23" s="1" customFormat="1" x14ac:dyDescent="0.3">
      <c r="A89" s="1" t="s">
        <v>153</v>
      </c>
      <c r="C89" s="34" t="s">
        <v>17</v>
      </c>
      <c r="D89" s="34" t="s">
        <v>148</v>
      </c>
      <c r="E89" s="34" t="s">
        <v>154</v>
      </c>
      <c r="F89" s="34" t="s">
        <v>20</v>
      </c>
      <c r="G89" s="34" t="s">
        <v>43</v>
      </c>
      <c r="H89" s="34">
        <v>5</v>
      </c>
      <c r="I89" s="34" t="s">
        <v>17</v>
      </c>
      <c r="J89" s="34" t="s">
        <v>515</v>
      </c>
      <c r="K89" s="34" t="s">
        <v>514</v>
      </c>
      <c r="L89" s="34" t="s">
        <v>155</v>
      </c>
      <c r="M89" s="114">
        <f>(1000*0.047)/12</f>
        <v>3.9166666666666665</v>
      </c>
      <c r="N89" s="34" t="s">
        <v>53</v>
      </c>
      <c r="O89" s="34" t="s">
        <v>583</v>
      </c>
      <c r="P89" s="34" t="s">
        <v>601</v>
      </c>
      <c r="Q89" s="34" t="s">
        <v>532</v>
      </c>
      <c r="R89" s="34">
        <v>960000</v>
      </c>
      <c r="S89" s="34">
        <v>2332.2399999999998</v>
      </c>
      <c r="T89" s="115">
        <f t="shared" si="12"/>
        <v>8.7579030952619021</v>
      </c>
      <c r="U89" s="34"/>
      <c r="V89" s="34"/>
      <c r="W89" s="34"/>
    </row>
    <row r="90" spans="1:23" s="1" customFormat="1" hidden="1" x14ac:dyDescent="0.3">
      <c r="A90" s="1" t="s">
        <v>453</v>
      </c>
      <c r="C90" s="34" t="s">
        <v>427</v>
      </c>
      <c r="D90" s="34" t="s">
        <v>483</v>
      </c>
      <c r="E90" s="34" t="s">
        <v>454</v>
      </c>
      <c r="F90" s="34" t="s">
        <v>20</v>
      </c>
      <c r="G90" s="34" t="s">
        <v>43</v>
      </c>
      <c r="H90" s="34">
        <v>550</v>
      </c>
      <c r="I90" s="34" t="s">
        <v>17</v>
      </c>
      <c r="J90" s="34" t="s">
        <v>22</v>
      </c>
      <c r="K90" s="34" t="s">
        <v>455</v>
      </c>
      <c r="L90" s="34" t="s">
        <v>456</v>
      </c>
      <c r="M90" s="114"/>
      <c r="N90" s="34" t="s">
        <v>457</v>
      </c>
      <c r="O90" s="34" t="s">
        <v>67</v>
      </c>
      <c r="P90" s="34" t="s">
        <v>458</v>
      </c>
      <c r="Q90" s="34"/>
      <c r="R90" s="34" t="s">
        <v>459</v>
      </c>
      <c r="S90" s="34">
        <v>2332.2399999999998</v>
      </c>
      <c r="T90" s="115" t="e">
        <f t="shared" ref="T90:T91" si="13">(R90/12/S90)/M90</f>
        <v>#VALUE!</v>
      </c>
      <c r="U90" s="34"/>
      <c r="V90" s="34"/>
      <c r="W90" s="34"/>
    </row>
    <row r="91" spans="1:23" s="1" customFormat="1" hidden="1" x14ac:dyDescent="0.3">
      <c r="A91" s="1" t="s">
        <v>461</v>
      </c>
      <c r="C91" s="34" t="s">
        <v>427</v>
      </c>
      <c r="D91" s="34" t="s">
        <v>483</v>
      </c>
      <c r="E91" s="34" t="s">
        <v>462</v>
      </c>
      <c r="F91" s="34" t="s">
        <v>43</v>
      </c>
      <c r="G91" s="34" t="s">
        <v>43</v>
      </c>
      <c r="H91" s="34" t="s">
        <v>463</v>
      </c>
      <c r="I91" s="34" t="s">
        <v>34</v>
      </c>
      <c r="J91" s="34" t="s">
        <v>428</v>
      </c>
      <c r="K91" s="34" t="s">
        <v>464</v>
      </c>
      <c r="L91" s="34" t="s">
        <v>465</v>
      </c>
      <c r="M91" s="114"/>
      <c r="N91" s="34" t="s">
        <v>444</v>
      </c>
      <c r="O91" s="34" t="s">
        <v>340</v>
      </c>
      <c r="P91" s="34" t="s">
        <v>445</v>
      </c>
      <c r="Q91" s="34"/>
      <c r="R91" s="34" t="s">
        <v>445</v>
      </c>
      <c r="S91" s="34">
        <v>2332.2399999999998</v>
      </c>
      <c r="T91" s="115" t="e">
        <f t="shared" si="13"/>
        <v>#VALUE!</v>
      </c>
      <c r="U91" s="34"/>
      <c r="V91" s="34"/>
      <c r="W91" s="34"/>
    </row>
    <row r="92" spans="1:23" s="1" customFormat="1" hidden="1" x14ac:dyDescent="0.3">
      <c r="A92" s="1" t="s">
        <v>466</v>
      </c>
      <c r="C92" s="34" t="s">
        <v>427</v>
      </c>
      <c r="D92" s="34" t="s">
        <v>483</v>
      </c>
      <c r="E92" s="34" t="s">
        <v>467</v>
      </c>
      <c r="F92" s="34" t="s">
        <v>43</v>
      </c>
      <c r="G92" s="34"/>
      <c r="H92" s="34">
        <v>1</v>
      </c>
      <c r="I92" s="34" t="s">
        <v>125</v>
      </c>
      <c r="J92" s="34" t="s">
        <v>460</v>
      </c>
      <c r="K92" s="34" t="s">
        <v>468</v>
      </c>
      <c r="L92" s="34" t="s">
        <v>469</v>
      </c>
      <c r="M92" s="114"/>
      <c r="N92" s="34" t="s">
        <v>470</v>
      </c>
      <c r="O92" s="34" t="s">
        <v>98</v>
      </c>
      <c r="P92" s="34" t="s">
        <v>471</v>
      </c>
      <c r="Q92" s="34"/>
      <c r="R92" s="34" t="s">
        <v>445</v>
      </c>
      <c r="S92" s="34"/>
      <c r="T92" s="115" t="e">
        <f t="shared" ref="T92:T94" si="14">R92/12/S92/M92</f>
        <v>#VALUE!</v>
      </c>
      <c r="U92" s="34"/>
      <c r="V92" s="34"/>
      <c r="W92" s="34"/>
    </row>
    <row r="93" spans="1:23" s="1" customFormat="1" hidden="1" x14ac:dyDescent="0.3">
      <c r="A93" s="1" t="s">
        <v>472</v>
      </c>
      <c r="C93" s="34" t="s">
        <v>427</v>
      </c>
      <c r="D93" s="34" t="s">
        <v>483</v>
      </c>
      <c r="E93" s="34" t="s">
        <v>473</v>
      </c>
      <c r="F93" s="34" t="s">
        <v>43</v>
      </c>
      <c r="G93" s="34"/>
      <c r="H93" s="34">
        <v>3</v>
      </c>
      <c r="I93" s="34" t="s">
        <v>125</v>
      </c>
      <c r="J93" s="34" t="s">
        <v>474</v>
      </c>
      <c r="K93" s="34" t="s">
        <v>475</v>
      </c>
      <c r="L93" s="34" t="s">
        <v>476</v>
      </c>
      <c r="M93" s="114"/>
      <c r="N93" s="34" t="s">
        <v>477</v>
      </c>
      <c r="O93" s="34" t="s">
        <v>437</v>
      </c>
      <c r="P93" s="34" t="s">
        <v>478</v>
      </c>
      <c r="Q93" s="34"/>
      <c r="R93" s="34" t="s">
        <v>479</v>
      </c>
      <c r="S93" s="34">
        <v>3.1049000000000002</v>
      </c>
      <c r="T93" s="115" t="e">
        <f t="shared" ref="T93" si="15">(R93/12/S93)/M93</f>
        <v>#VALUE!</v>
      </c>
      <c r="U93" s="34"/>
      <c r="V93" s="34"/>
      <c r="W93" s="34"/>
    </row>
    <row r="94" spans="1:23" s="1" customFormat="1" hidden="1" x14ac:dyDescent="0.3">
      <c r="A94" s="1" t="s">
        <v>426</v>
      </c>
      <c r="C94" s="34" t="s">
        <v>427</v>
      </c>
      <c r="D94" s="34" t="s">
        <v>483</v>
      </c>
      <c r="E94" s="34" t="s">
        <v>487</v>
      </c>
      <c r="F94" s="34" t="s">
        <v>20</v>
      </c>
      <c r="G94" s="34" t="s">
        <v>20</v>
      </c>
      <c r="H94" s="34">
        <v>2</v>
      </c>
      <c r="I94" s="34"/>
      <c r="J94" s="34" t="s">
        <v>488</v>
      </c>
      <c r="K94" s="34" t="s">
        <v>489</v>
      </c>
      <c r="L94" s="34" t="s">
        <v>490</v>
      </c>
      <c r="M94" s="114"/>
      <c r="N94" s="34" t="s">
        <v>491</v>
      </c>
      <c r="O94" s="34" t="s">
        <v>98</v>
      </c>
      <c r="P94" s="34" t="s">
        <v>492</v>
      </c>
      <c r="Q94" s="34"/>
      <c r="R94" s="34">
        <v>800</v>
      </c>
      <c r="S94" s="34">
        <v>3.1049000000000002</v>
      </c>
      <c r="T94" s="115" t="e">
        <f t="shared" si="14"/>
        <v>#DIV/0!</v>
      </c>
      <c r="U94" s="34"/>
      <c r="V94" s="34"/>
      <c r="W94" s="34"/>
    </row>
    <row r="95" spans="1:23" s="1" customFormat="1" x14ac:dyDescent="0.3">
      <c r="A95" s="1" t="s">
        <v>156</v>
      </c>
      <c r="C95" s="34" t="s">
        <v>17</v>
      </c>
      <c r="D95" s="34" t="s">
        <v>148</v>
      </c>
      <c r="E95" s="34" t="s">
        <v>157</v>
      </c>
      <c r="F95" s="34" t="s">
        <v>20</v>
      </c>
      <c r="G95" s="34" t="s">
        <v>20</v>
      </c>
      <c r="H95" s="34">
        <v>16</v>
      </c>
      <c r="I95" s="34" t="s">
        <v>17</v>
      </c>
      <c r="J95" s="34" t="s">
        <v>545</v>
      </c>
      <c r="K95" s="34" t="s">
        <v>542</v>
      </c>
      <c r="L95" s="34" t="s">
        <v>159</v>
      </c>
      <c r="M95" s="114">
        <f>(6000*0.047)/12</f>
        <v>23.5</v>
      </c>
      <c r="N95" s="34" t="s">
        <v>53</v>
      </c>
      <c r="O95" s="34" t="s">
        <v>602</v>
      </c>
      <c r="P95" s="34" t="s">
        <v>152</v>
      </c>
      <c r="Q95" s="34" t="s">
        <v>532</v>
      </c>
      <c r="R95" s="34">
        <v>2400000</v>
      </c>
      <c r="S95" s="34">
        <v>2332.2399999999998</v>
      </c>
      <c r="T95" s="115">
        <f>R95/12/S95/M95</f>
        <v>3.6491262896924597</v>
      </c>
      <c r="U95" s="34"/>
      <c r="V95" s="34"/>
      <c r="W95" s="34"/>
    </row>
    <row r="96" spans="1:23" s="1" customFormat="1" hidden="1" x14ac:dyDescent="0.3">
      <c r="A96" s="1" t="s">
        <v>431</v>
      </c>
      <c r="C96" s="34" t="s">
        <v>432</v>
      </c>
      <c r="D96" s="34" t="s">
        <v>483</v>
      </c>
      <c r="E96" s="34" t="s">
        <v>433</v>
      </c>
      <c r="F96" s="34" t="s">
        <v>43</v>
      </c>
      <c r="G96" s="34" t="s">
        <v>20</v>
      </c>
      <c r="H96" s="34">
        <v>4500</v>
      </c>
      <c r="I96" s="34"/>
      <c r="J96" s="34" t="s">
        <v>217</v>
      </c>
      <c r="K96" s="34" t="s">
        <v>434</v>
      </c>
      <c r="L96" s="34" t="s">
        <v>435</v>
      </c>
      <c r="M96" s="114"/>
      <c r="N96" s="34" t="s">
        <v>436</v>
      </c>
      <c r="O96" s="34" t="s">
        <v>437</v>
      </c>
      <c r="P96" s="34" t="s">
        <v>438</v>
      </c>
      <c r="Q96" s="34"/>
      <c r="R96" s="34" t="s">
        <v>439</v>
      </c>
      <c r="S96" s="34">
        <v>3.1049000000000002</v>
      </c>
      <c r="T96" s="115" t="e">
        <f t="shared" ref="T96" si="16">(R96/12/S96)/M96</f>
        <v>#VALUE!</v>
      </c>
      <c r="U96" s="34"/>
      <c r="V96" s="34"/>
      <c r="W96" s="34"/>
    </row>
    <row r="97" spans="1:23" s="1" customFormat="1" x14ac:dyDescent="0.3">
      <c r="A97" s="1" t="s">
        <v>429</v>
      </c>
      <c r="C97" s="34" t="s">
        <v>427</v>
      </c>
      <c r="D97" s="34" t="s">
        <v>483</v>
      </c>
      <c r="E97" s="34" t="s">
        <v>430</v>
      </c>
      <c r="F97" s="34" t="s">
        <v>20</v>
      </c>
      <c r="G97" s="34" t="s">
        <v>20</v>
      </c>
      <c r="H97" s="34">
        <v>3</v>
      </c>
      <c r="I97" s="34"/>
      <c r="J97" s="34" t="s">
        <v>22</v>
      </c>
      <c r="K97" s="34" t="s">
        <v>493</v>
      </c>
      <c r="L97" s="34" t="s">
        <v>494</v>
      </c>
      <c r="M97" s="114">
        <f>130000/12</f>
        <v>10833.333333333334</v>
      </c>
      <c r="N97" s="34" t="s">
        <v>495</v>
      </c>
      <c r="O97" s="34" t="s">
        <v>380</v>
      </c>
      <c r="P97" s="34" t="s">
        <v>496</v>
      </c>
      <c r="Q97" s="116">
        <f>20*14*0.6</f>
        <v>168</v>
      </c>
      <c r="R97" s="34">
        <v>10000</v>
      </c>
      <c r="S97" s="34">
        <v>3.1049000000000002</v>
      </c>
      <c r="T97" s="115">
        <f>R97/12/S97/M97</f>
        <v>2.4774735715506754E-2</v>
      </c>
      <c r="U97" s="34"/>
      <c r="V97" s="34"/>
      <c r="W97" s="34"/>
    </row>
    <row r="98" spans="1:23" s="1" customFormat="1" x14ac:dyDescent="0.3">
      <c r="A98" s="1" t="s">
        <v>440</v>
      </c>
      <c r="C98" s="34" t="s">
        <v>427</v>
      </c>
      <c r="D98" s="34" t="s">
        <v>483</v>
      </c>
      <c r="E98" s="34" t="s">
        <v>441</v>
      </c>
      <c r="F98" s="34" t="s">
        <v>20</v>
      </c>
      <c r="G98" s="34"/>
      <c r="H98" s="34">
        <v>3</v>
      </c>
      <c r="I98" s="34"/>
      <c r="J98" s="34" t="s">
        <v>22</v>
      </c>
      <c r="K98" s="34" t="s">
        <v>493</v>
      </c>
      <c r="L98" s="34" t="s">
        <v>497</v>
      </c>
      <c r="M98" s="114">
        <f>130000/12</f>
        <v>10833.333333333334</v>
      </c>
      <c r="N98" s="34" t="s">
        <v>495</v>
      </c>
      <c r="O98" s="34" t="s">
        <v>405</v>
      </c>
      <c r="P98" s="34" t="s">
        <v>34</v>
      </c>
      <c r="Q98" s="34" t="s">
        <v>532</v>
      </c>
      <c r="R98" s="34">
        <v>6000000</v>
      </c>
      <c r="S98" s="34">
        <v>3.1049000000000002</v>
      </c>
      <c r="T98" s="115">
        <f>(R98/12/S98)/M98</f>
        <v>14.864841429304052</v>
      </c>
      <c r="U98" s="34"/>
      <c r="V98" s="34"/>
      <c r="W98" s="34"/>
    </row>
    <row r="99" spans="1:23" s="1" customFormat="1" x14ac:dyDescent="0.3">
      <c r="A99" s="1" t="s">
        <v>442</v>
      </c>
      <c r="C99" s="34" t="s">
        <v>427</v>
      </c>
      <c r="D99" s="34" t="s">
        <v>483</v>
      </c>
      <c r="E99" s="34" t="s">
        <v>443</v>
      </c>
      <c r="F99" s="34" t="s">
        <v>20</v>
      </c>
      <c r="G99" s="34"/>
      <c r="H99" s="34">
        <v>12</v>
      </c>
      <c r="I99" s="34"/>
      <c r="J99" s="34" t="s">
        <v>22</v>
      </c>
      <c r="K99" s="34" t="s">
        <v>498</v>
      </c>
      <c r="L99" s="34" t="s">
        <v>499</v>
      </c>
      <c r="M99" s="114">
        <f>(50000+35000)/12</f>
        <v>7083.333333333333</v>
      </c>
      <c r="N99" s="34" t="s">
        <v>53</v>
      </c>
      <c r="O99" s="34" t="s">
        <v>34</v>
      </c>
      <c r="P99" s="34" t="s">
        <v>35</v>
      </c>
      <c r="Q99" s="34" t="s">
        <v>532</v>
      </c>
      <c r="R99" s="34">
        <v>10000000</v>
      </c>
      <c r="S99" s="34">
        <v>3.1049000000000002</v>
      </c>
      <c r="T99" s="115" t="s">
        <v>532</v>
      </c>
      <c r="U99" s="34"/>
      <c r="V99" s="34"/>
      <c r="W99" s="34"/>
    </row>
    <row r="100" spans="1:23" s="1" customFormat="1" x14ac:dyDescent="0.35">
      <c r="A100" s="1" t="s">
        <v>446</v>
      </c>
      <c r="B100" s="1" t="s">
        <v>447</v>
      </c>
      <c r="C100" s="34" t="s">
        <v>427</v>
      </c>
      <c r="D100" s="34" t="s">
        <v>483</v>
      </c>
      <c r="E100" s="34" t="s">
        <v>448</v>
      </c>
      <c r="F100" s="34" t="s">
        <v>20</v>
      </c>
      <c r="G100" s="34"/>
      <c r="H100" s="34">
        <v>3</v>
      </c>
      <c r="I100" s="34" t="s">
        <v>17</v>
      </c>
      <c r="J100" s="34" t="s">
        <v>22</v>
      </c>
      <c r="K100" s="34" t="s">
        <v>493</v>
      </c>
      <c r="L100" s="34" t="s">
        <v>494</v>
      </c>
      <c r="M100" s="114">
        <f>130000/12</f>
        <v>10833.333333333334</v>
      </c>
      <c r="N100" s="34" t="s">
        <v>495</v>
      </c>
      <c r="O100" s="34" t="s">
        <v>405</v>
      </c>
      <c r="P100" s="34" t="s">
        <v>34</v>
      </c>
      <c r="Q100" s="34" t="s">
        <v>532</v>
      </c>
      <c r="R100" s="34" t="s">
        <v>34</v>
      </c>
      <c r="S100" s="34">
        <v>3.1049000000000002</v>
      </c>
      <c r="T100" s="116" t="s">
        <v>532</v>
      </c>
      <c r="U100" s="34"/>
      <c r="V100" s="34"/>
      <c r="W100" s="34"/>
    </row>
    <row r="101" spans="1:23" s="1" customFormat="1" x14ac:dyDescent="0.3">
      <c r="A101" s="1" t="s">
        <v>449</v>
      </c>
      <c r="C101" s="34" t="s">
        <v>427</v>
      </c>
      <c r="D101" s="34" t="s">
        <v>483</v>
      </c>
      <c r="E101" s="34" t="s">
        <v>450</v>
      </c>
      <c r="F101" s="34" t="s">
        <v>20</v>
      </c>
      <c r="G101" s="34" t="s">
        <v>20</v>
      </c>
      <c r="H101" s="34">
        <v>5</v>
      </c>
      <c r="I101" s="34" t="s">
        <v>17</v>
      </c>
      <c r="J101" s="34" t="s">
        <v>500</v>
      </c>
      <c r="K101" s="34" t="s">
        <v>501</v>
      </c>
      <c r="L101" s="34" t="s">
        <v>502</v>
      </c>
      <c r="M101" s="114" t="s">
        <v>481</v>
      </c>
      <c r="N101" s="34" t="s">
        <v>503</v>
      </c>
      <c r="O101" s="34" t="s">
        <v>204</v>
      </c>
      <c r="P101" s="34" t="s">
        <v>34</v>
      </c>
      <c r="Q101" s="34" t="s">
        <v>532</v>
      </c>
      <c r="R101" s="34" t="s">
        <v>34</v>
      </c>
      <c r="S101" s="34">
        <v>3.1049000000000002</v>
      </c>
      <c r="T101" s="115" t="s">
        <v>532</v>
      </c>
      <c r="U101" s="34"/>
      <c r="V101" s="34"/>
      <c r="W101" s="34"/>
    </row>
    <row r="102" spans="1:23" s="1" customFormat="1" x14ac:dyDescent="0.3">
      <c r="A102" s="1" t="s">
        <v>451</v>
      </c>
      <c r="C102" s="34" t="s">
        <v>427</v>
      </c>
      <c r="D102" s="34" t="s">
        <v>483</v>
      </c>
      <c r="E102" s="34" t="s">
        <v>452</v>
      </c>
      <c r="F102" s="34" t="s">
        <v>20</v>
      </c>
      <c r="G102" s="34" t="s">
        <v>43</v>
      </c>
      <c r="H102" s="34">
        <v>4</v>
      </c>
      <c r="I102" s="34" t="s">
        <v>125</v>
      </c>
      <c r="J102" s="34" t="s">
        <v>500</v>
      </c>
      <c r="K102" s="34" t="s">
        <v>504</v>
      </c>
      <c r="L102" s="34" t="s">
        <v>505</v>
      </c>
      <c r="M102" s="114">
        <f>(2500+1500)/12</f>
        <v>333.33333333333331</v>
      </c>
      <c r="N102" s="34" t="s">
        <v>53</v>
      </c>
      <c r="O102" s="34" t="s">
        <v>196</v>
      </c>
      <c r="P102" s="34" t="s">
        <v>582</v>
      </c>
      <c r="Q102" s="34" t="s">
        <v>532</v>
      </c>
      <c r="R102" s="34">
        <f>((1800+2000)/2)*12</f>
        <v>22800</v>
      </c>
      <c r="S102" s="34">
        <v>3.1049000000000002</v>
      </c>
      <c r="T102" s="115" t="s">
        <v>532</v>
      </c>
      <c r="U102" s="34"/>
      <c r="V102" s="34"/>
      <c r="W102" s="34"/>
    </row>
    <row r="103" spans="1:23" s="1" customFormat="1" hidden="1" x14ac:dyDescent="0.3">
      <c r="C103" s="34"/>
      <c r="D103" s="3" t="s">
        <v>483</v>
      </c>
      <c r="E103" s="3" t="s">
        <v>624</v>
      </c>
      <c r="F103" s="3" t="s">
        <v>43</v>
      </c>
      <c r="G103" s="3" t="s">
        <v>43</v>
      </c>
      <c r="H103" s="3">
        <v>2</v>
      </c>
      <c r="I103" s="3" t="s">
        <v>17</v>
      </c>
      <c r="J103" s="3" t="s">
        <v>22</v>
      </c>
      <c r="K103" s="3" t="s">
        <v>625</v>
      </c>
      <c r="L103" s="3" t="s">
        <v>626</v>
      </c>
      <c r="M103" s="114"/>
      <c r="N103" s="3" t="s">
        <v>444</v>
      </c>
      <c r="O103" s="3" t="s">
        <v>67</v>
      </c>
      <c r="P103" s="3" t="s">
        <v>445</v>
      </c>
      <c r="Q103" s="34" t="s">
        <v>532</v>
      </c>
      <c r="R103" s="3" t="s">
        <v>445</v>
      </c>
      <c r="S103" s="34" t="s">
        <v>532</v>
      </c>
      <c r="T103" s="116" t="s">
        <v>532</v>
      </c>
      <c r="U103" s="34"/>
      <c r="V103" s="34"/>
      <c r="W103" s="34"/>
    </row>
    <row r="104" spans="1:23" s="1" customFormat="1" x14ac:dyDescent="0.35">
      <c r="A104" s="1" t="s">
        <v>482</v>
      </c>
      <c r="C104" s="34" t="s">
        <v>17</v>
      </c>
      <c r="D104" s="34" t="s">
        <v>483</v>
      </c>
      <c r="E104" s="34" t="s">
        <v>450</v>
      </c>
      <c r="F104" s="34" t="s">
        <v>20</v>
      </c>
      <c r="G104" s="34" t="s">
        <v>484</v>
      </c>
      <c r="H104" s="34">
        <v>8</v>
      </c>
      <c r="I104" s="34" t="s">
        <v>125</v>
      </c>
      <c r="J104" s="34" t="s">
        <v>44</v>
      </c>
      <c r="K104" s="34" t="s">
        <v>485</v>
      </c>
      <c r="L104" s="34" t="s">
        <v>486</v>
      </c>
      <c r="M104" s="114">
        <f>(1000+50+20)/12</f>
        <v>89.166666666666671</v>
      </c>
      <c r="N104" s="34" t="s">
        <v>86</v>
      </c>
      <c r="O104" s="34" t="s">
        <v>582</v>
      </c>
      <c r="P104" s="34" t="s">
        <v>34</v>
      </c>
      <c r="Q104" s="34" t="s">
        <v>532</v>
      </c>
      <c r="R104" s="34" t="s">
        <v>34</v>
      </c>
      <c r="S104" s="34">
        <v>3.1049000000000002</v>
      </c>
      <c r="T104" s="116" t="s">
        <v>532</v>
      </c>
      <c r="U104" s="34"/>
      <c r="V104" s="34"/>
      <c r="W104" s="34"/>
    </row>
    <row r="105" spans="1:23" s="1" customFormat="1" x14ac:dyDescent="0.3">
      <c r="C105" s="34"/>
      <c r="D105" s="3"/>
      <c r="E105" s="3"/>
      <c r="F105" s="3"/>
      <c r="G105" s="3"/>
      <c r="H105" s="3"/>
      <c r="I105" s="3"/>
      <c r="J105" s="3"/>
      <c r="K105" s="3"/>
      <c r="L105" s="3"/>
      <c r="M105" s="3"/>
      <c r="N105" s="3"/>
      <c r="O105" s="3"/>
      <c r="P105" s="3"/>
      <c r="Q105" s="34"/>
      <c r="R105" s="34"/>
      <c r="S105" s="34"/>
      <c r="T105" s="34"/>
      <c r="U105" s="34"/>
      <c r="V105" s="34"/>
      <c r="W105" s="34"/>
    </row>
    <row r="106" spans="1:23" s="1" customFormat="1" x14ac:dyDescent="0.3">
      <c r="C106" s="34"/>
      <c r="D106" s="3"/>
      <c r="E106" s="3"/>
      <c r="F106" s="3"/>
      <c r="G106" s="3"/>
      <c r="H106" s="3"/>
      <c r="I106" s="3"/>
      <c r="J106" s="3"/>
      <c r="K106" s="3"/>
      <c r="L106" s="3"/>
      <c r="M106" s="3"/>
      <c r="N106" s="3"/>
      <c r="O106" s="3"/>
      <c r="P106" s="3"/>
      <c r="Q106" s="34"/>
      <c r="R106" s="34"/>
      <c r="S106" s="34"/>
      <c r="T106" s="34"/>
      <c r="U106" s="34"/>
      <c r="V106" s="34"/>
      <c r="W106" s="34"/>
    </row>
    <row r="107" spans="1:23" s="1" customFormat="1" x14ac:dyDescent="0.3">
      <c r="C107" s="122" t="s">
        <v>779</v>
      </c>
      <c r="D107" s="3"/>
      <c r="E107" s="3"/>
      <c r="F107" s="3"/>
      <c r="G107" s="3"/>
      <c r="H107" s="3"/>
      <c r="I107" s="3"/>
      <c r="J107" s="3"/>
      <c r="K107" s="3"/>
      <c r="L107" s="3"/>
      <c r="M107" s="3"/>
      <c r="N107" s="3"/>
      <c r="O107" s="3"/>
      <c r="P107" s="3"/>
      <c r="Q107" s="34"/>
      <c r="R107" s="34"/>
      <c r="S107" s="34"/>
      <c r="T107" s="34"/>
      <c r="U107" s="34"/>
      <c r="V107" s="34"/>
      <c r="W107" s="34"/>
    </row>
    <row r="108" spans="1:23" s="1" customFormat="1" x14ac:dyDescent="0.35">
      <c r="C108" s="34" t="s">
        <v>778</v>
      </c>
      <c r="D108" s="34"/>
      <c r="E108" s="34"/>
      <c r="F108" s="34"/>
      <c r="G108" s="34"/>
      <c r="H108" s="34"/>
      <c r="I108" s="34"/>
      <c r="J108" s="34"/>
      <c r="K108" s="34"/>
      <c r="L108" s="34"/>
      <c r="M108" s="34"/>
      <c r="N108" s="34"/>
      <c r="O108" s="34"/>
      <c r="P108" s="34"/>
      <c r="Q108" s="34"/>
      <c r="R108" s="34"/>
      <c r="S108" s="34"/>
      <c r="T108" s="34"/>
      <c r="U108" s="34"/>
      <c r="V108" s="34"/>
      <c r="W108" s="34"/>
    </row>
    <row r="109" spans="1:23" s="1" customFormat="1" x14ac:dyDescent="0.35">
      <c r="C109" s="34" t="s">
        <v>612</v>
      </c>
      <c r="D109" s="34"/>
      <c r="E109" s="34"/>
      <c r="F109" s="34"/>
      <c r="G109" s="34"/>
      <c r="H109" s="34"/>
      <c r="I109" s="34"/>
      <c r="J109" s="34"/>
      <c r="K109" s="34"/>
      <c r="L109" s="34"/>
      <c r="M109" s="34"/>
      <c r="N109" s="34"/>
      <c r="O109" s="34"/>
      <c r="P109" s="34"/>
      <c r="Q109" s="34"/>
      <c r="R109" s="34"/>
      <c r="S109" s="34"/>
      <c r="T109" s="34"/>
      <c r="U109" s="34"/>
      <c r="V109" s="34"/>
      <c r="W109" s="34"/>
    </row>
    <row r="110" spans="1:23" s="1" customFormat="1" x14ac:dyDescent="0.35">
      <c r="C110" s="34" t="s">
        <v>613</v>
      </c>
      <c r="D110" s="34"/>
      <c r="E110" s="34"/>
      <c r="F110" s="34"/>
      <c r="G110" s="34"/>
      <c r="H110" s="34"/>
      <c r="I110" s="34"/>
      <c r="J110" s="34"/>
      <c r="K110" s="34"/>
      <c r="L110" s="34"/>
      <c r="M110" s="34"/>
      <c r="N110" s="34"/>
      <c r="O110" s="34"/>
      <c r="P110" s="34"/>
      <c r="Q110" s="34"/>
      <c r="R110" s="34"/>
      <c r="S110" s="34"/>
      <c r="T110" s="34"/>
      <c r="U110" s="34"/>
      <c r="V110" s="34"/>
      <c r="W110" s="34"/>
    </row>
    <row r="111" spans="1:23" s="1" customFormat="1" x14ac:dyDescent="0.35">
      <c r="C111" s="34" t="s">
        <v>614</v>
      </c>
      <c r="D111" s="34"/>
      <c r="E111" s="34"/>
      <c r="F111" s="34"/>
      <c r="G111" s="34"/>
      <c r="H111" s="34"/>
      <c r="I111" s="34"/>
      <c r="J111" s="34"/>
      <c r="K111" s="34"/>
      <c r="L111" s="34"/>
      <c r="M111" s="34"/>
      <c r="N111" s="34"/>
      <c r="O111" s="34"/>
      <c r="P111" s="34"/>
      <c r="Q111" s="34"/>
      <c r="R111" s="34"/>
      <c r="S111" s="34"/>
      <c r="T111" s="34"/>
      <c r="U111" s="34"/>
      <c r="V111" s="34"/>
      <c r="W111" s="34"/>
    </row>
    <row r="112" spans="1:23" s="1" customFormat="1" x14ac:dyDescent="0.35">
      <c r="C112" s="34" t="s">
        <v>615</v>
      </c>
      <c r="D112" s="34"/>
      <c r="E112" s="34"/>
      <c r="F112" s="34"/>
      <c r="G112" s="34"/>
      <c r="H112" s="34"/>
      <c r="I112" s="34"/>
      <c r="J112" s="34"/>
      <c r="K112" s="34"/>
      <c r="L112" s="34"/>
      <c r="M112" s="34"/>
      <c r="N112" s="34"/>
      <c r="O112" s="34"/>
      <c r="P112" s="34"/>
      <c r="Q112" s="34"/>
      <c r="R112" s="34"/>
      <c r="S112" s="34"/>
      <c r="T112" s="34"/>
      <c r="U112" s="34"/>
      <c r="V112" s="34"/>
      <c r="W112" s="34"/>
    </row>
    <row r="113" spans="3:23" s="1" customFormat="1" x14ac:dyDescent="0.35">
      <c r="C113" s="34" t="s">
        <v>774</v>
      </c>
      <c r="D113" s="34"/>
      <c r="E113" s="34"/>
      <c r="F113" s="34"/>
      <c r="G113" s="34"/>
      <c r="H113" s="34"/>
      <c r="I113" s="34"/>
      <c r="J113" s="34"/>
      <c r="K113" s="34"/>
      <c r="L113" s="34"/>
      <c r="M113" s="34"/>
      <c r="N113" s="34"/>
      <c r="O113" s="34"/>
      <c r="P113" s="34"/>
      <c r="Q113" s="34"/>
      <c r="R113" s="34"/>
      <c r="S113" s="34"/>
      <c r="T113" s="34"/>
      <c r="U113" s="34"/>
      <c r="V113" s="34"/>
      <c r="W113" s="34"/>
    </row>
    <row r="114" spans="3:23" s="1" customFormat="1" x14ac:dyDescent="0.35">
      <c r="C114" s="34" t="s">
        <v>775</v>
      </c>
      <c r="D114" s="34"/>
      <c r="E114" s="34"/>
      <c r="F114" s="34"/>
      <c r="G114" s="34"/>
      <c r="H114" s="34"/>
      <c r="I114" s="34"/>
      <c r="J114" s="34"/>
      <c r="K114" s="34"/>
      <c r="L114" s="34"/>
      <c r="M114" s="34"/>
      <c r="N114" s="34"/>
      <c r="O114" s="34"/>
      <c r="P114" s="34"/>
      <c r="Q114" s="34"/>
      <c r="R114" s="34"/>
      <c r="S114" s="34"/>
      <c r="T114" s="34"/>
      <c r="U114" s="34"/>
      <c r="V114" s="34"/>
      <c r="W114" s="34"/>
    </row>
    <row r="115" spans="3:23" s="1" customFormat="1" x14ac:dyDescent="0.35">
      <c r="C115" s="34" t="s">
        <v>616</v>
      </c>
      <c r="D115" s="34"/>
      <c r="E115" s="34"/>
      <c r="F115" s="34"/>
      <c r="G115" s="34"/>
      <c r="H115" s="34"/>
      <c r="I115" s="34"/>
      <c r="J115" s="34"/>
      <c r="K115" s="34"/>
      <c r="L115" s="34"/>
      <c r="M115" s="34"/>
      <c r="N115" s="34"/>
      <c r="O115" s="34"/>
      <c r="P115" s="34"/>
      <c r="Q115" s="34"/>
      <c r="R115" s="34"/>
      <c r="S115" s="34"/>
      <c r="T115" s="34"/>
      <c r="U115" s="34"/>
      <c r="V115" s="34"/>
      <c r="W115" s="34"/>
    </row>
    <row r="116" spans="3:23" s="1" customFormat="1" x14ac:dyDescent="0.35">
      <c r="C116" s="34" t="s">
        <v>647</v>
      </c>
      <c r="D116" s="34"/>
      <c r="E116" s="34"/>
      <c r="F116" s="34"/>
      <c r="G116" s="34"/>
      <c r="H116" s="34"/>
      <c r="I116" s="34"/>
      <c r="J116" s="34"/>
      <c r="K116" s="34"/>
      <c r="L116" s="34"/>
      <c r="M116" s="34"/>
      <c r="N116" s="34"/>
      <c r="O116" s="34"/>
      <c r="P116" s="34"/>
      <c r="Q116" s="34"/>
      <c r="R116" s="34"/>
      <c r="S116" s="34"/>
      <c r="T116" s="34"/>
      <c r="U116" s="34"/>
      <c r="V116" s="34"/>
      <c r="W116" s="34"/>
    </row>
    <row r="117" spans="3:23" s="1" customFormat="1" x14ac:dyDescent="0.35">
      <c r="C117" s="34" t="s">
        <v>776</v>
      </c>
      <c r="D117" s="34"/>
      <c r="E117" s="34"/>
      <c r="F117" s="34"/>
      <c r="G117" s="34"/>
      <c r="H117" s="34"/>
      <c r="I117" s="34"/>
      <c r="J117" s="34"/>
      <c r="K117" s="34"/>
      <c r="L117" s="34"/>
      <c r="M117" s="34"/>
      <c r="N117" s="34"/>
      <c r="O117" s="34"/>
      <c r="P117" s="34"/>
      <c r="Q117" s="34"/>
      <c r="R117" s="34"/>
      <c r="S117" s="34"/>
      <c r="T117" s="34"/>
      <c r="U117" s="34"/>
      <c r="V117" s="34"/>
      <c r="W117" s="34"/>
    </row>
    <row r="118" spans="3:23" s="1" customFormat="1" x14ac:dyDescent="0.35">
      <c r="C118" s="34" t="s">
        <v>777</v>
      </c>
      <c r="D118" s="34"/>
      <c r="E118" s="34"/>
      <c r="F118" s="34"/>
      <c r="G118" s="34"/>
      <c r="H118" s="34"/>
      <c r="I118" s="34"/>
      <c r="J118" s="34"/>
      <c r="K118" s="34"/>
      <c r="L118" s="34"/>
      <c r="M118" s="34"/>
      <c r="N118" s="34"/>
      <c r="O118" s="34"/>
      <c r="P118" s="34"/>
      <c r="Q118" s="34"/>
      <c r="R118" s="34"/>
      <c r="S118" s="34"/>
      <c r="T118" s="34"/>
      <c r="U118" s="34"/>
      <c r="V118" s="34"/>
      <c r="W118" s="34"/>
    </row>
    <row r="119" spans="3:23" s="1" customFormat="1" x14ac:dyDescent="0.35">
      <c r="C119" s="34"/>
      <c r="D119" s="34"/>
      <c r="E119" s="34"/>
      <c r="F119" s="34"/>
      <c r="G119" s="34"/>
      <c r="H119" s="34"/>
      <c r="I119" s="34"/>
      <c r="J119" s="34"/>
      <c r="K119" s="34"/>
      <c r="L119" s="34"/>
      <c r="M119" s="34"/>
      <c r="N119" s="34"/>
      <c r="O119" s="34"/>
      <c r="P119" s="34"/>
      <c r="Q119" s="34"/>
      <c r="R119" s="34"/>
      <c r="S119" s="34"/>
      <c r="T119" s="34"/>
      <c r="U119" s="34"/>
      <c r="V119" s="34"/>
      <c r="W119" s="34"/>
    </row>
    <row r="120" spans="3:23" s="1" customFormat="1" x14ac:dyDescent="0.35">
      <c r="C120" s="34"/>
      <c r="D120" s="34"/>
      <c r="E120" s="34"/>
      <c r="F120" s="34"/>
      <c r="G120" s="34"/>
      <c r="H120" s="34"/>
      <c r="I120" s="34"/>
      <c r="J120" s="34"/>
      <c r="K120" s="34"/>
      <c r="L120" s="34"/>
      <c r="M120" s="34"/>
      <c r="N120" s="34"/>
      <c r="O120" s="34"/>
      <c r="P120" s="34"/>
      <c r="Q120" s="34"/>
      <c r="R120" s="34"/>
      <c r="S120" s="34"/>
      <c r="T120" s="34"/>
      <c r="U120" s="34"/>
      <c r="V120" s="34"/>
      <c r="W120" s="34"/>
    </row>
    <row r="121" spans="3:23" s="1" customFormat="1" x14ac:dyDescent="0.35">
      <c r="C121" s="34"/>
      <c r="D121" s="34"/>
      <c r="E121" s="34"/>
      <c r="F121" s="34"/>
      <c r="G121" s="34"/>
      <c r="H121" s="34"/>
      <c r="I121" s="34"/>
      <c r="J121" s="34"/>
      <c r="K121" s="34"/>
      <c r="L121" s="34"/>
      <c r="M121" s="34"/>
      <c r="N121" s="34"/>
      <c r="O121" s="34"/>
      <c r="P121" s="34"/>
      <c r="Q121" s="34"/>
      <c r="R121" s="34"/>
      <c r="S121" s="34"/>
      <c r="T121" s="34"/>
      <c r="U121" s="34"/>
      <c r="V121" s="34"/>
      <c r="W121" s="34"/>
    </row>
  </sheetData>
  <autoFilter ref="A1:R103" xr:uid="{00000000-0009-0000-0000-000000000000}">
    <sortState xmlns:xlrd2="http://schemas.microsoft.com/office/spreadsheetml/2017/richdata2" ref="A2:R104">
      <sortCondition ref="D1:D103"/>
    </sortState>
  </autoFilter>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V46"/>
  <sheetViews>
    <sheetView zoomScale="59" zoomScaleNormal="70" workbookViewId="0">
      <selection activeCell="JN30" sqref="JN30"/>
    </sheetView>
  </sheetViews>
  <sheetFormatPr baseColWidth="10" defaultColWidth="8.7265625" defaultRowHeight="14.5" x14ac:dyDescent="0.35"/>
  <cols>
    <col min="1" max="1" width="8.7265625" style="3"/>
    <col min="2" max="2" width="7.26953125" style="3" bestFit="1" customWidth="1"/>
    <col min="3" max="3" width="5" style="3" bestFit="1" customWidth="1"/>
    <col min="4" max="4" width="7.7265625" style="3" bestFit="1" customWidth="1"/>
    <col min="5" max="5" width="8.7265625" style="3"/>
    <col min="6" max="6" width="7.26953125" style="3" bestFit="1" customWidth="1"/>
    <col min="7" max="7" width="8.36328125" style="3" bestFit="1" customWidth="1"/>
    <col min="8" max="8" width="8.26953125" style="3" bestFit="1" customWidth="1"/>
    <col min="9" max="9" width="8.08984375" style="3" bestFit="1" customWidth="1"/>
    <col min="10" max="10" width="8.36328125" style="3" bestFit="1" customWidth="1"/>
    <col min="11" max="11" width="8.26953125" style="3" bestFit="1" customWidth="1"/>
    <col min="12" max="12" width="8.08984375" style="3" bestFit="1" customWidth="1"/>
    <col min="13" max="13" width="8.08984375" style="3" customWidth="1"/>
    <col min="14" max="14" width="7.26953125" style="3" bestFit="1" customWidth="1"/>
    <col min="15" max="15" width="7.1796875" style="3" bestFit="1" customWidth="1"/>
    <col min="16" max="16" width="8.26953125" style="3" bestFit="1" customWidth="1"/>
    <col min="17" max="17" width="8.08984375" style="3" bestFit="1" customWidth="1"/>
    <col min="18" max="18" width="8.36328125" style="3" bestFit="1" customWidth="1"/>
    <col min="19" max="19" width="8.26953125" style="3" bestFit="1" customWidth="1"/>
    <col min="20" max="20" width="8.08984375" style="3" bestFit="1" customWidth="1"/>
    <col min="21" max="21" width="8.36328125" style="3" bestFit="1" customWidth="1"/>
    <col min="22" max="22" width="8.26953125" style="3" bestFit="1" customWidth="1"/>
    <col min="23" max="23" width="8.08984375" style="3" bestFit="1" customWidth="1"/>
    <col min="24" max="24" width="8.08984375" style="3" customWidth="1"/>
    <col min="25" max="25" width="7.26953125" style="3" bestFit="1" customWidth="1"/>
    <col min="26" max="26" width="8.36328125" style="3" bestFit="1" customWidth="1"/>
    <col min="27" max="27" width="8.90625" style="3" bestFit="1" customWidth="1"/>
    <col min="28" max="28" width="8.6328125" style="3" bestFit="1" customWidth="1"/>
    <col min="29" max="30" width="7.36328125" style="3" customWidth="1"/>
    <col min="31" max="31" width="8.6328125" style="3" bestFit="1" customWidth="1"/>
    <col min="32" max="33" width="7.36328125" style="3" customWidth="1"/>
    <col min="34" max="34" width="8.6328125" style="3" bestFit="1" customWidth="1"/>
    <col min="35" max="44" width="8.08984375" style="3" customWidth="1"/>
    <col min="45" max="45" width="7.26953125" style="3" bestFit="1" customWidth="1"/>
    <col min="46" max="46" width="8.36328125" style="3" bestFit="1" customWidth="1"/>
    <col min="47" max="47" width="8" style="3" bestFit="1" customWidth="1"/>
    <col min="48" max="48" width="8.6328125" style="3" bestFit="1" customWidth="1"/>
    <col min="49" max="50" width="7.36328125" style="3" customWidth="1"/>
    <col min="51" max="51" width="8.6328125" style="3" bestFit="1" customWidth="1"/>
    <col min="52" max="53" width="7.36328125" style="3" customWidth="1"/>
    <col min="54" max="54" width="8.6328125" style="3" bestFit="1" customWidth="1"/>
    <col min="55" max="78" width="8.08984375" style="3" customWidth="1"/>
    <col min="79" max="79" width="7.26953125" style="3" bestFit="1" customWidth="1"/>
    <col min="80" max="80" width="7.1796875" style="3" bestFit="1" customWidth="1"/>
    <col min="81" max="81" width="8.26953125" style="3" bestFit="1" customWidth="1"/>
    <col min="82" max="82" width="8.08984375" style="3" bestFit="1" customWidth="1"/>
    <col min="83" max="83" width="7.7265625" style="3" bestFit="1" customWidth="1"/>
    <col min="84" max="84" width="7.54296875" style="3" bestFit="1" customWidth="1"/>
    <col min="85" max="85" width="8.08984375" style="3" bestFit="1" customWidth="1"/>
    <col min="86" max="86" width="7.453125" style="3" bestFit="1" customWidth="1"/>
    <col min="87" max="87" width="8.26953125" style="3" bestFit="1" customWidth="1"/>
    <col min="88" max="88" width="8.08984375" style="3" bestFit="1" customWidth="1"/>
    <col min="89" max="150" width="8.08984375" style="3" customWidth="1"/>
    <col min="151" max="151" width="8.7265625" style="3"/>
    <col min="152" max="152" width="7.26953125" style="3" bestFit="1" customWidth="1"/>
    <col min="153" max="153" width="7.1796875" style="3" bestFit="1" customWidth="1"/>
    <col min="154" max="154" width="8.26953125" style="3" bestFit="1" customWidth="1"/>
    <col min="155" max="155" width="8.08984375" style="3" bestFit="1" customWidth="1"/>
    <col min="156" max="156" width="7.1796875" style="3" bestFit="1" customWidth="1"/>
    <col min="157" max="157" width="8.26953125" style="3" bestFit="1" customWidth="1"/>
    <col min="158" max="158" width="8.08984375" style="3" bestFit="1" customWidth="1"/>
    <col min="160" max="160" width="9.90625" bestFit="1" customWidth="1"/>
    <col min="162" max="162" width="8.90625" bestFit="1" customWidth="1"/>
    <col min="165" max="165" width="8.90625" bestFit="1" customWidth="1"/>
    <col min="168" max="168" width="8.90625" bestFit="1" customWidth="1"/>
    <col min="171" max="171" width="8.90625" bestFit="1" customWidth="1"/>
    <col min="174" max="174" width="8.90625" bestFit="1" customWidth="1"/>
    <col min="177" max="177" width="8.90625" bestFit="1" customWidth="1"/>
    <col min="181" max="182" width="8.7265625" customWidth="1"/>
    <col min="183" max="183" width="7.26953125" style="3" bestFit="1" customWidth="1"/>
    <col min="184" max="184" width="7.36328125" style="3" bestFit="1" customWidth="1"/>
    <col min="185" max="185" width="8.26953125" style="3" bestFit="1" customWidth="1"/>
    <col min="186" max="186" width="8.08984375" style="3" bestFit="1" customWidth="1"/>
    <col min="187" max="187" width="7.1796875" style="3" bestFit="1" customWidth="1"/>
    <col min="188" max="188" width="7.54296875" style="3" bestFit="1" customWidth="1"/>
    <col min="189" max="189" width="8.08984375" style="3" bestFit="1" customWidth="1"/>
    <col min="190" max="195" width="8.08984375" style="3" customWidth="1"/>
    <col min="196" max="196" width="7.36328125" style="3" bestFit="1" customWidth="1"/>
    <col min="197" max="197" width="8.26953125" style="3" bestFit="1" customWidth="1"/>
    <col min="198" max="198" width="8.08984375" style="3" bestFit="1" customWidth="1"/>
    <col min="199" max="199" width="7.1796875" style="3" bestFit="1" customWidth="1"/>
    <col min="200" max="200" width="7.54296875" style="3" bestFit="1" customWidth="1"/>
    <col min="201" max="201" width="8.08984375" style="3" bestFit="1" customWidth="1"/>
    <col min="202" max="204" width="8.08984375" style="3" customWidth="1"/>
    <col min="206" max="206" width="7.26953125" style="3" bestFit="1" customWidth="1"/>
    <col min="207" max="207" width="7.36328125" style="3" bestFit="1" customWidth="1"/>
    <col min="208" max="208" width="8.26953125" style="3" bestFit="1" customWidth="1"/>
    <col min="209" max="209" width="8.08984375" style="3" bestFit="1" customWidth="1"/>
    <col min="210" max="210" width="7.1796875" style="3" bestFit="1" customWidth="1"/>
    <col min="211" max="211" width="7.54296875" style="3" bestFit="1" customWidth="1"/>
    <col min="212" max="212" width="8.08984375" style="3" bestFit="1" customWidth="1"/>
    <col min="213" max="218" width="8.08984375" style="3" customWidth="1"/>
    <col min="219" max="219" width="7.1796875" style="3" bestFit="1" customWidth="1"/>
    <col min="220" max="220" width="8.26953125" style="3" bestFit="1" customWidth="1"/>
    <col min="221" max="221" width="8.08984375" style="3" bestFit="1" customWidth="1"/>
    <col min="222" max="222" width="7.1796875" style="3" bestFit="1" customWidth="1"/>
    <col min="223" max="223" width="7.54296875" style="3" bestFit="1" customWidth="1"/>
    <col min="224" max="224" width="8.08984375" style="3" bestFit="1" customWidth="1"/>
    <col min="225" max="230" width="8.08984375" style="3" customWidth="1"/>
    <col min="231" max="231" width="7.1796875" style="3" bestFit="1" customWidth="1"/>
    <col min="232" max="232" width="8.26953125" style="3" bestFit="1" customWidth="1"/>
    <col min="233" max="233" width="8.08984375" style="3" bestFit="1" customWidth="1"/>
    <col min="234" max="234" width="7.1796875" style="3" bestFit="1" customWidth="1"/>
    <col min="235" max="235" width="7.54296875" style="3" bestFit="1" customWidth="1"/>
    <col min="236" max="236" width="8.08984375" style="3" bestFit="1" customWidth="1"/>
    <col min="237" max="242" width="8.08984375" style="3" customWidth="1"/>
    <col min="244" max="244" width="11.08984375" style="3" bestFit="1" customWidth="1"/>
    <col min="245" max="245" width="8.36328125" style="3" bestFit="1" customWidth="1"/>
    <col min="246" max="246" width="8.26953125" style="3" bestFit="1" customWidth="1"/>
    <col min="247" max="247" width="8.08984375" style="3" bestFit="1" customWidth="1"/>
    <col min="248" max="248" width="7.1796875" style="3" bestFit="1" customWidth="1"/>
    <col min="249" max="249" width="7.54296875" style="3" bestFit="1" customWidth="1"/>
    <col min="250" max="250" width="8.08984375" style="3" bestFit="1" customWidth="1"/>
    <col min="251" max="265" width="8.08984375" style="3" customWidth="1"/>
    <col min="275" max="277" width="8.08984375" style="3" customWidth="1"/>
    <col min="279" max="279" width="7.26953125" style="3" bestFit="1" customWidth="1"/>
    <col min="280" max="280" width="7.453125" style="3" bestFit="1" customWidth="1"/>
    <col min="281" max="281" width="8.26953125" style="3" bestFit="1" customWidth="1"/>
    <col min="282" max="282" width="8.08984375" style="3" bestFit="1" customWidth="1"/>
    <col min="283" max="283" width="7.1796875" style="3" bestFit="1" customWidth="1"/>
    <col min="284" max="284" width="7.54296875" style="3" bestFit="1" customWidth="1"/>
    <col min="285" max="285" width="8.08984375" style="3" bestFit="1" customWidth="1"/>
    <col min="286" max="291" width="8.08984375" style="3" customWidth="1"/>
    <col min="292" max="292" width="7.36328125" style="3" bestFit="1" customWidth="1"/>
    <col min="293" max="293" width="8.26953125" style="3" bestFit="1" customWidth="1"/>
    <col min="294" max="294" width="8.08984375" style="3" bestFit="1" customWidth="1"/>
    <col min="295" max="295" width="7.1796875" style="3" bestFit="1" customWidth="1"/>
    <col min="296" max="296" width="7.54296875" style="3" bestFit="1" customWidth="1"/>
    <col min="297" max="297" width="8.08984375" style="3" bestFit="1" customWidth="1"/>
    <col min="298" max="309" width="8.08984375" style="3" customWidth="1"/>
    <col min="326" max="326" width="19.08984375" bestFit="1" customWidth="1"/>
    <col min="327" max="327" width="7.26953125" style="3" bestFit="1" customWidth="1"/>
    <col min="328" max="328" width="8.36328125" style="3" bestFit="1" customWidth="1"/>
    <col min="329" max="329" width="8.26953125" style="3" bestFit="1" customWidth="1"/>
    <col min="330" max="330" width="8.08984375" style="3" bestFit="1" customWidth="1"/>
    <col min="331" max="331" width="7.7265625" style="3" bestFit="1" customWidth="1"/>
    <col min="332" max="332" width="8.26953125" style="3" bestFit="1" customWidth="1"/>
    <col min="333" max="333" width="8.08984375" style="3" bestFit="1" customWidth="1"/>
    <col min="334" max="339" width="8.08984375" style="3" customWidth="1"/>
    <col min="340" max="340" width="8.36328125" style="3" bestFit="1" customWidth="1"/>
    <col min="341" max="341" width="8.26953125" style="3" bestFit="1" customWidth="1"/>
    <col min="342" max="342" width="8.08984375" style="3" bestFit="1" customWidth="1"/>
    <col min="343" max="343" width="7.1796875" style="3" bestFit="1" customWidth="1"/>
    <col min="344" max="344" width="7.54296875" style="3" bestFit="1" customWidth="1"/>
    <col min="345" max="345" width="8.08984375" style="3" bestFit="1" customWidth="1"/>
    <col min="346" max="346" width="7.1796875" style="3" bestFit="1" customWidth="1"/>
    <col min="347" max="347" width="8.26953125" style="3" bestFit="1" customWidth="1"/>
    <col min="348" max="348" width="8.08984375" style="3" bestFit="1" customWidth="1"/>
    <col min="349" max="351" width="8.08984375" style="3" customWidth="1"/>
    <col min="352" max="352" width="7.1796875" style="3" bestFit="1" customWidth="1"/>
    <col min="353" max="353" width="8.26953125" style="3" bestFit="1" customWidth="1"/>
    <col min="354" max="354" width="8.08984375" style="3" bestFit="1" customWidth="1"/>
    <col min="355" max="355" width="7.1796875" style="3" bestFit="1" customWidth="1"/>
    <col min="356" max="356" width="7.54296875" style="3" bestFit="1" customWidth="1"/>
    <col min="357" max="357" width="8.08984375" style="3" bestFit="1" customWidth="1"/>
    <col min="358" max="358" width="7.1796875" style="3" bestFit="1" customWidth="1"/>
    <col min="359" max="359" width="8.26953125" style="3" bestFit="1" customWidth="1"/>
    <col min="360" max="360" width="8.08984375" style="3" bestFit="1" customWidth="1"/>
    <col min="361" max="361" width="7.1796875" style="3" bestFit="1" customWidth="1"/>
    <col min="362" max="362" width="7.54296875" style="3" bestFit="1" customWidth="1"/>
    <col min="363" max="363" width="8.08984375" style="3" bestFit="1" customWidth="1"/>
    <col min="364" max="366" width="8.08984375" style="3" customWidth="1"/>
    <col min="367" max="367" width="7.1796875" style="3" bestFit="1" customWidth="1"/>
    <col min="368" max="368" width="8.26953125" style="3" bestFit="1" customWidth="1"/>
    <col min="369" max="369" width="8.08984375" style="3" bestFit="1" customWidth="1"/>
    <col min="371" max="371" width="7.26953125" style="34" bestFit="1" customWidth="1"/>
    <col min="372" max="372" width="8.36328125" style="34" bestFit="1" customWidth="1"/>
    <col min="373" max="373" width="8.26953125" style="34" bestFit="1" customWidth="1"/>
    <col min="374" max="374" width="8.08984375" style="34" bestFit="1" customWidth="1"/>
    <col min="375" max="380" width="8.08984375" style="34" customWidth="1"/>
    <col min="381" max="381" width="7.1796875" style="34" bestFit="1" customWidth="1"/>
    <col min="382" max="382" width="8.26953125" style="34" bestFit="1" customWidth="1"/>
    <col min="383" max="383" width="8.08984375" style="34" bestFit="1" customWidth="1"/>
    <col min="384" max="384" width="7.1796875" style="34" bestFit="1" customWidth="1"/>
    <col min="385" max="385" width="7.54296875" style="34" bestFit="1" customWidth="1"/>
    <col min="386" max="386" width="8.08984375" style="34" bestFit="1" customWidth="1"/>
    <col min="387" max="387" width="7.1796875" style="34" bestFit="1" customWidth="1"/>
    <col min="388" max="388" width="8.26953125" style="34" bestFit="1" customWidth="1"/>
    <col min="389" max="389" width="8.08984375" style="34" bestFit="1" customWidth="1"/>
    <col min="390" max="395" width="8.08984375" style="34" customWidth="1"/>
    <col min="396" max="396" width="7.1796875" style="34" bestFit="1" customWidth="1"/>
    <col min="397" max="397" width="8.26953125" style="34" bestFit="1" customWidth="1"/>
    <col min="398" max="398" width="8.08984375" style="34" bestFit="1" customWidth="1"/>
    <col min="399" max="399" width="7.1796875" style="34" bestFit="1" customWidth="1"/>
    <col min="400" max="400" width="7.54296875" style="34" bestFit="1" customWidth="1"/>
    <col min="401" max="401" width="8.08984375" style="34" bestFit="1" customWidth="1"/>
    <col min="402" max="402" width="7.1796875" style="34" bestFit="1" customWidth="1"/>
    <col min="403" max="403" width="7.54296875" style="34" bestFit="1" customWidth="1"/>
    <col min="404" max="404" width="8.08984375" style="34" bestFit="1" customWidth="1"/>
    <col min="405" max="413" width="8.08984375" style="34" customWidth="1"/>
    <col min="414" max="414" width="7.1796875" style="34" bestFit="1" customWidth="1"/>
    <col min="415" max="415" width="8.26953125" style="34" bestFit="1" customWidth="1"/>
    <col min="416" max="416" width="8.08984375" style="34" bestFit="1" customWidth="1"/>
    <col min="417" max="425" width="8.08984375" style="34" customWidth="1"/>
    <col min="426" max="426" width="7.1796875" style="34" bestFit="1" customWidth="1"/>
    <col min="427" max="427" width="8.26953125" style="34" bestFit="1" customWidth="1"/>
    <col min="428" max="428" width="8.08984375" style="34" bestFit="1" customWidth="1"/>
    <col min="429" max="429" width="7.1796875" style="34" bestFit="1" customWidth="1"/>
    <col min="430" max="430" width="7.54296875" style="34" bestFit="1" customWidth="1"/>
    <col min="431" max="431" width="8.08984375" style="34" bestFit="1" customWidth="1"/>
    <col min="432" max="432" width="8.7265625" customWidth="1"/>
    <col min="433" max="433" width="8.36328125" style="34" customWidth="1"/>
    <col min="434" max="434" width="7.453125" style="34" customWidth="1"/>
    <col min="435" max="435" width="8.26953125" style="34" customWidth="1"/>
    <col min="436" max="439" width="8.08984375" style="34" customWidth="1"/>
    <col min="440" max="440" width="8.36328125" style="34" customWidth="1"/>
    <col min="441" max="441" width="8.26953125" style="34" customWidth="1"/>
    <col min="442" max="442" width="8.08984375" style="34" customWidth="1"/>
    <col min="443" max="443" width="7.1796875" style="34" customWidth="1"/>
    <col min="444" max="444" width="8.26953125" style="34" customWidth="1"/>
    <col min="445" max="451" width="8.08984375" style="34" customWidth="1"/>
    <col min="452" max="452" width="7.1796875" style="34" customWidth="1"/>
    <col min="453" max="453" width="7.54296875" style="34" customWidth="1"/>
    <col min="454" max="454" width="8.08984375" style="34" customWidth="1"/>
    <col min="455" max="455" width="7.1796875" style="34" customWidth="1"/>
    <col min="456" max="456" width="7.54296875" style="34" customWidth="1"/>
    <col min="457" max="457" width="8.08984375" style="34" customWidth="1"/>
    <col min="458" max="458" width="7.26953125" style="34" customWidth="1"/>
    <col min="459" max="460" width="9.36328125" style="34" customWidth="1"/>
    <col min="461" max="466" width="8.08984375" style="34" customWidth="1"/>
    <col min="467" max="467" width="8.36328125" style="34" customWidth="1"/>
    <col min="468" max="469" width="9.36328125" style="34" customWidth="1"/>
    <col min="470" max="470" width="7.26953125" style="34" customWidth="1"/>
    <col min="471" max="472" width="9.36328125" style="34" customWidth="1"/>
    <col min="473" max="475" width="8.08984375" style="34" customWidth="1"/>
    <col min="476" max="476" width="7.26953125" style="34" customWidth="1"/>
    <col min="477" max="478" width="9.36328125" style="34" customWidth="1"/>
    <col min="479" max="479" width="7.1796875" style="34" customWidth="1"/>
    <col min="480" max="480" width="8.26953125" style="34" customWidth="1"/>
    <col min="481" max="481" width="8.08984375" style="34" customWidth="1"/>
    <col min="482" max="482" width="7.1796875" style="34" customWidth="1"/>
    <col min="483" max="483" width="7.54296875" style="34" customWidth="1"/>
    <col min="484" max="484" width="8.08984375" style="34" customWidth="1"/>
    <col min="485" max="485" width="7.26953125" style="34" customWidth="1"/>
    <col min="486" max="487" width="9.36328125" style="34" customWidth="1"/>
    <col min="488" max="490" width="8.08984375" style="34" customWidth="1"/>
    <col min="491" max="491" width="7.26953125" style="34" customWidth="1"/>
    <col min="492" max="493" width="9.36328125" style="34" customWidth="1"/>
    <col min="494" max="494" width="7.26953125" style="34" customWidth="1"/>
    <col min="495" max="499" width="9.36328125" style="34" customWidth="1"/>
    <col min="500" max="502" width="8.08984375" style="34" customWidth="1"/>
    <col min="503" max="503" width="7.1796875" style="34" customWidth="1"/>
    <col min="504" max="504" width="8.26953125" style="34" customWidth="1"/>
    <col min="505" max="505" width="8.08984375" style="34" customWidth="1"/>
    <col min="506" max="506" width="7.1796875" style="34" customWidth="1"/>
    <col min="507" max="507" width="7.54296875" style="34" customWidth="1"/>
    <col min="508" max="508" width="8.08984375" style="34" customWidth="1"/>
    <col min="509" max="509" width="8.7265625" customWidth="1"/>
    <col min="510" max="510" width="7.26953125" style="34" customWidth="1"/>
    <col min="511" max="511" width="7.453125" style="34" customWidth="1"/>
    <col min="512" max="512" width="8.26953125" style="34" customWidth="1"/>
    <col min="513" max="519" width="8.08984375" style="34" customWidth="1"/>
    <col min="520" max="520" width="7.26953125" style="34" customWidth="1"/>
    <col min="521" max="521" width="8.36328125" style="34" customWidth="1"/>
    <col min="522" max="522" width="8.26953125" style="34" customWidth="1"/>
    <col min="523" max="528" width="8.08984375" style="34" customWidth="1"/>
    <col min="529" max="529" width="7.26953125" style="34" customWidth="1"/>
    <col min="530" max="530" width="8.7265625" style="34" customWidth="1"/>
    <col min="531" max="531" width="8.26953125" style="34" customWidth="1"/>
    <col min="532" max="532" width="7.26953125" style="34" customWidth="1"/>
    <col min="533" max="533" width="8.36328125" style="34" customWidth="1"/>
    <col min="534" max="534" width="8.26953125" style="34" customWidth="1"/>
    <col min="535" max="537" width="8.08984375" style="34" customWidth="1"/>
    <col min="538" max="538" width="9.453125" style="34" customWidth="1"/>
    <col min="539" max="539" width="7.26953125" style="34" bestFit="1" customWidth="1"/>
    <col min="540" max="540" width="7.453125" style="34" bestFit="1" customWidth="1"/>
    <col min="541" max="541" width="8.26953125" style="34" bestFit="1" customWidth="1"/>
    <col min="542" max="542" width="8.08984375" style="34" bestFit="1" customWidth="1"/>
    <col min="543" max="545" width="8.08984375" style="34" customWidth="1"/>
    <col min="546" max="546" width="7.26953125" style="34" bestFit="1" customWidth="1"/>
    <col min="547" max="547" width="8.36328125" style="34" bestFit="1" customWidth="1"/>
    <col min="548" max="548" width="8.26953125" style="34" bestFit="1" customWidth="1"/>
    <col min="549" max="551" width="8.26953125" style="34" customWidth="1"/>
    <col min="552" max="552" width="7.26953125" style="34" bestFit="1" customWidth="1"/>
    <col min="553" max="553" width="8.36328125" style="34" bestFit="1" customWidth="1"/>
    <col min="554" max="554" width="8.26953125" style="34" bestFit="1" customWidth="1"/>
    <col min="555" max="563" width="8.08984375" style="34" customWidth="1"/>
    <col min="564" max="564" width="7.26953125" style="34" bestFit="1" customWidth="1"/>
    <col min="565" max="565" width="8.36328125" style="34" bestFit="1" customWidth="1"/>
    <col min="566" max="566" width="8.26953125" style="34" bestFit="1" customWidth="1"/>
    <col min="567" max="572" width="8.08984375" style="34" customWidth="1"/>
    <col min="573" max="573" width="7.26953125" style="34" bestFit="1" customWidth="1"/>
    <col min="574" max="574" width="8.7265625" style="34" bestFit="1"/>
    <col min="575" max="575" width="8.26953125" style="34" bestFit="1" customWidth="1"/>
    <col min="576" max="576" width="7.26953125" style="34" bestFit="1" customWidth="1"/>
    <col min="577" max="577" width="8.7265625" style="34" bestFit="1"/>
    <col min="578" max="578" width="9.453125" style="34" bestFit="1" customWidth="1"/>
    <col min="580" max="580" width="7.26953125" style="3" bestFit="1" customWidth="1"/>
    <col min="581" max="582" width="7.26953125" style="3" customWidth="1"/>
    <col min="583" max="583" width="8.6328125" style="3" bestFit="1" customWidth="1"/>
    <col min="584" max="584" width="7.1796875" style="3" bestFit="1" customWidth="1"/>
    <col min="585" max="585" width="8.26953125" style="3" bestFit="1" customWidth="1"/>
    <col min="586" max="586" width="8.6328125" style="3" bestFit="1" customWidth="1"/>
    <col min="587" max="587" width="7.1796875" style="3" bestFit="1" customWidth="1"/>
    <col min="588" max="588" width="7.54296875" style="3" bestFit="1" customWidth="1"/>
    <col min="589" max="589" width="8.6328125" style="3" bestFit="1" customWidth="1"/>
    <col min="590" max="591" width="8.08984375" style="3" customWidth="1"/>
    <col min="592" max="592" width="8.6328125" style="3" bestFit="1" customWidth="1"/>
    <col min="593" max="594" width="8.08984375" style="3" customWidth="1"/>
    <col min="595" max="595" width="8.6328125" style="3" bestFit="1" customWidth="1"/>
    <col min="596" max="597" width="8.08984375" style="3" customWidth="1"/>
    <col min="598" max="598" width="8.6328125" style="3" bestFit="1" customWidth="1"/>
    <col min="599" max="601" width="8.6328125" style="3" customWidth="1"/>
    <col min="602" max="603" width="7.26953125" style="3" customWidth="1"/>
    <col min="604" max="604" width="8.6328125" style="3" bestFit="1" customWidth="1"/>
    <col min="618" max="618" width="7.26953125" style="3" bestFit="1" customWidth="1"/>
    <col min="619" max="620" width="7.26953125" style="3" customWidth="1"/>
    <col min="621" max="621" width="8.6328125" style="3" bestFit="1" customWidth="1"/>
    <col min="622" max="622" width="7.1796875" style="3" bestFit="1" customWidth="1"/>
    <col min="623" max="623" width="8.26953125" style="3" bestFit="1" customWidth="1"/>
    <col min="624" max="624" width="8.6328125" style="3" bestFit="1" customWidth="1"/>
    <col min="625" max="625" width="7.1796875" style="3" bestFit="1" customWidth="1"/>
    <col min="626" max="626" width="7.54296875" style="3" bestFit="1" customWidth="1"/>
    <col min="627" max="627" width="8.6328125" style="3" bestFit="1" customWidth="1"/>
    <col min="628" max="629" width="8.08984375" style="3" customWidth="1"/>
    <col min="630" max="630" width="8.6328125" style="3" bestFit="1" customWidth="1"/>
    <col min="631" max="632" width="8.08984375" style="3" customWidth="1"/>
    <col min="633" max="633" width="8.6328125" style="3" bestFit="1" customWidth="1"/>
    <col min="634" max="635" width="8.08984375" style="3" customWidth="1"/>
    <col min="636" max="636" width="8.6328125" style="3" bestFit="1" customWidth="1"/>
    <col min="637" max="639" width="8.6328125" style="3" customWidth="1"/>
    <col min="640" max="641" width="7.26953125" style="3" customWidth="1"/>
    <col min="642" max="642" width="8.6328125" style="3" bestFit="1" customWidth="1"/>
    <col min="643" max="643" width="7.1796875" style="3" bestFit="1" customWidth="1"/>
    <col min="644" max="644" width="8.26953125" style="3" bestFit="1" customWidth="1"/>
    <col min="645" max="645" width="8.6328125" style="3" bestFit="1" customWidth="1"/>
    <col min="646" max="646" width="7.1796875" style="3" bestFit="1" customWidth="1"/>
    <col min="647" max="647" width="7.54296875" style="3" bestFit="1" customWidth="1"/>
    <col min="648" max="648" width="8.6328125" style="3" bestFit="1" customWidth="1"/>
    <col min="649" max="650" width="8.08984375" style="3" customWidth="1"/>
    <col min="651" max="651" width="8.6328125" style="3" bestFit="1" customWidth="1"/>
    <col min="652" max="653" width="8.08984375" style="3" customWidth="1"/>
    <col min="654" max="654" width="8.6328125" style="3" bestFit="1" customWidth="1"/>
    <col min="655" max="656" width="8.08984375" style="3" customWidth="1"/>
    <col min="657" max="657" width="8.6328125" style="3" bestFit="1" customWidth="1"/>
    <col min="658" max="659" width="7.26953125" style="3" customWidth="1"/>
    <col min="660" max="660" width="8.6328125" style="3" bestFit="1" customWidth="1"/>
    <col min="661" max="661" width="7.1796875" style="3" bestFit="1" customWidth="1"/>
    <col min="662" max="662" width="8.26953125" style="3" bestFit="1" customWidth="1"/>
    <col min="663" max="663" width="8.6328125" style="3" bestFit="1" customWidth="1"/>
    <col min="664" max="664" width="7.1796875" style="3" bestFit="1" customWidth="1"/>
    <col min="665" max="665" width="7.54296875" style="3" bestFit="1" customWidth="1"/>
    <col min="666" max="666" width="8.6328125" style="3" bestFit="1" customWidth="1"/>
    <col min="667" max="668" width="8.08984375" style="3" customWidth="1"/>
    <col min="669" max="669" width="8.6328125" style="3" bestFit="1" customWidth="1"/>
    <col min="670" max="671" width="8.08984375" style="3" customWidth="1"/>
    <col min="672" max="672" width="8.6328125" style="3" bestFit="1" customWidth="1"/>
  </cols>
  <sheetData>
    <row r="1" spans="1:672" ht="28" customHeight="1" x14ac:dyDescent="0.35">
      <c r="B1" s="68" t="s">
        <v>533</v>
      </c>
      <c r="C1" s="68"/>
      <c r="D1" s="68"/>
      <c r="F1" s="59" t="s">
        <v>550</v>
      </c>
      <c r="G1" s="59"/>
      <c r="H1" s="59"/>
      <c r="I1" s="59"/>
      <c r="J1" s="59"/>
      <c r="K1" s="59"/>
      <c r="L1" s="59"/>
      <c r="M1" s="4"/>
      <c r="N1" s="59" t="s">
        <v>549</v>
      </c>
      <c r="O1" s="59"/>
      <c r="P1" s="59"/>
      <c r="Q1" s="59"/>
      <c r="R1" s="59"/>
      <c r="S1" s="59"/>
      <c r="T1" s="59"/>
      <c r="U1" s="59"/>
      <c r="V1" s="59"/>
      <c r="W1" s="59"/>
      <c r="X1" s="8"/>
      <c r="Y1" s="73" t="s">
        <v>607</v>
      </c>
      <c r="Z1" s="74"/>
      <c r="AA1" s="74"/>
      <c r="AB1" s="74"/>
      <c r="AC1" s="74"/>
      <c r="AD1" s="74"/>
      <c r="AE1" s="74"/>
      <c r="AF1" s="74"/>
      <c r="AG1" s="74"/>
      <c r="AH1" s="74"/>
      <c r="AI1" s="74"/>
      <c r="AJ1" s="74"/>
      <c r="AK1" s="74"/>
      <c r="AL1" s="74"/>
      <c r="AM1" s="74"/>
      <c r="AN1" s="74"/>
      <c r="AO1" s="74"/>
      <c r="AP1" s="74"/>
      <c r="AQ1" s="74"/>
      <c r="AR1" s="8"/>
      <c r="AS1" s="73" t="s">
        <v>608</v>
      </c>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27"/>
      <c r="BV1" s="8"/>
      <c r="BW1" s="8"/>
      <c r="BX1" s="8"/>
      <c r="BY1" s="8"/>
      <c r="BZ1" s="8"/>
      <c r="CA1" s="59" t="s">
        <v>548</v>
      </c>
      <c r="CB1" s="59"/>
      <c r="CC1" s="59"/>
      <c r="CD1" s="59"/>
      <c r="CE1" s="59"/>
      <c r="CF1" s="59"/>
      <c r="CG1" s="59"/>
      <c r="CH1" s="59"/>
      <c r="CI1" s="59"/>
      <c r="CJ1" s="59"/>
      <c r="CK1" s="59"/>
      <c r="CL1" s="59"/>
      <c r="CM1" s="59"/>
      <c r="CN1" s="59"/>
      <c r="CO1" s="59"/>
      <c r="CP1" s="59"/>
      <c r="CQ1" s="59"/>
      <c r="CR1" s="59"/>
      <c r="CS1" s="59"/>
      <c r="CT1" s="8"/>
      <c r="CU1" s="59" t="s">
        <v>547</v>
      </c>
      <c r="CV1" s="59"/>
      <c r="CW1" s="59"/>
      <c r="CX1" s="59"/>
      <c r="CY1" s="59"/>
      <c r="CZ1" s="59"/>
      <c r="DA1" s="59"/>
      <c r="DB1" s="59"/>
      <c r="DC1" s="59"/>
      <c r="DD1" s="59"/>
      <c r="DE1" s="59"/>
      <c r="DF1" s="59"/>
      <c r="DG1" s="59"/>
      <c r="DH1" s="59"/>
      <c r="DI1" s="59"/>
      <c r="DJ1" s="59"/>
      <c r="DK1" s="59"/>
      <c r="DL1" s="59"/>
      <c r="DM1" s="59"/>
      <c r="DN1" s="59"/>
      <c r="DO1" s="59"/>
      <c r="DP1" s="59"/>
      <c r="DQ1" s="59"/>
      <c r="DR1" s="59"/>
      <c r="DS1" s="59"/>
      <c r="DT1" s="59"/>
      <c r="DU1" s="59"/>
      <c r="DV1" s="59"/>
      <c r="DW1" s="59"/>
      <c r="DX1" s="59"/>
      <c r="DY1" s="59"/>
      <c r="DZ1" s="59"/>
      <c r="EA1" s="59"/>
      <c r="EB1" s="59"/>
      <c r="EC1" s="59"/>
      <c r="ED1" s="59"/>
      <c r="EE1" s="59"/>
      <c r="EF1" s="59"/>
      <c r="EG1" s="59"/>
      <c r="EH1" s="59"/>
      <c r="EI1" s="59"/>
      <c r="EJ1" s="59"/>
      <c r="EK1" s="59"/>
      <c r="EL1" s="59"/>
      <c r="EM1" s="59"/>
      <c r="EN1" s="59"/>
      <c r="EO1" s="59"/>
      <c r="EP1" s="59"/>
      <c r="EQ1" s="59"/>
      <c r="ER1" s="59"/>
      <c r="ES1" s="59"/>
      <c r="ET1" s="59"/>
      <c r="EV1" s="59" t="s">
        <v>534</v>
      </c>
      <c r="EW1" s="59"/>
      <c r="EX1" s="59"/>
      <c r="EY1" s="59"/>
      <c r="EZ1" s="59"/>
      <c r="FA1" s="59"/>
      <c r="FB1" s="59"/>
      <c r="FD1" s="56" t="s">
        <v>544</v>
      </c>
      <c r="FE1" s="57"/>
      <c r="FF1" s="57"/>
      <c r="FG1" s="57"/>
      <c r="FH1" s="57"/>
      <c r="FI1" s="57"/>
      <c r="FJ1" s="57"/>
      <c r="FK1" s="57"/>
      <c r="FL1" s="57"/>
      <c r="FM1" s="57"/>
      <c r="FN1" s="57"/>
      <c r="FO1" s="57"/>
      <c r="FP1" s="57"/>
      <c r="FQ1" s="57"/>
      <c r="FR1" s="57"/>
      <c r="FS1" s="57"/>
      <c r="FT1" s="57"/>
      <c r="FU1" s="57"/>
      <c r="FV1" s="58"/>
      <c r="FW1" s="8"/>
      <c r="FX1" s="8"/>
      <c r="FY1" s="8"/>
      <c r="FZ1" s="8"/>
      <c r="GA1" s="56" t="s">
        <v>572</v>
      </c>
      <c r="GB1" s="57"/>
      <c r="GC1" s="57"/>
      <c r="GD1" s="57"/>
      <c r="GE1" s="57"/>
      <c r="GF1" s="57"/>
      <c r="GG1" s="57"/>
      <c r="GH1" s="57"/>
      <c r="GI1" s="57"/>
      <c r="GJ1" s="57"/>
      <c r="GK1" s="57"/>
      <c r="GL1" s="57"/>
      <c r="GM1" s="57"/>
      <c r="GN1" s="57"/>
      <c r="GO1" s="57"/>
      <c r="GP1" s="57"/>
      <c r="GQ1" s="57"/>
      <c r="GR1" s="57"/>
      <c r="GS1" s="57"/>
      <c r="GT1" s="57"/>
      <c r="GU1" s="57"/>
      <c r="GV1" s="57"/>
      <c r="GW1" s="8"/>
      <c r="GX1" s="59" t="s">
        <v>569</v>
      </c>
      <c r="GY1" s="59"/>
      <c r="GZ1" s="59"/>
      <c r="HA1" s="59"/>
      <c r="HB1" s="59"/>
      <c r="HC1" s="59"/>
      <c r="HD1" s="59"/>
      <c r="HE1" s="59"/>
      <c r="HF1" s="59"/>
      <c r="HG1" s="59"/>
      <c r="HH1" s="59"/>
      <c r="HI1" s="59"/>
      <c r="HJ1" s="59"/>
      <c r="HK1" s="59"/>
      <c r="HL1" s="59"/>
      <c r="HM1" s="59"/>
      <c r="HN1" s="59"/>
      <c r="HO1" s="59"/>
      <c r="HP1" s="59"/>
      <c r="HQ1" s="59"/>
      <c r="HR1" s="59"/>
      <c r="HS1" s="59"/>
      <c r="HT1" s="59"/>
      <c r="HU1" s="59"/>
      <c r="HV1" s="59"/>
      <c r="HW1" s="59"/>
      <c r="HX1" s="59"/>
      <c r="HY1" s="59"/>
      <c r="HZ1" s="59"/>
      <c r="IA1" s="59"/>
      <c r="IB1" s="59"/>
      <c r="IC1" s="59"/>
      <c r="ID1" s="59"/>
      <c r="IE1" s="59"/>
      <c r="IF1" s="59"/>
      <c r="IG1" s="59"/>
      <c r="IH1" s="59"/>
      <c r="IJ1" s="69" t="s">
        <v>633</v>
      </c>
      <c r="IK1" s="70"/>
      <c r="IL1" s="70"/>
      <c r="IM1" s="70"/>
      <c r="IN1" s="70"/>
      <c r="IO1" s="70"/>
      <c r="IP1" s="70"/>
      <c r="IQ1" s="70"/>
      <c r="IR1" s="70"/>
      <c r="IS1" s="70"/>
      <c r="IT1" s="70"/>
      <c r="IU1" s="70"/>
      <c r="IV1" s="70"/>
      <c r="IW1" s="70"/>
      <c r="IX1" s="70"/>
      <c r="IY1" s="70"/>
      <c r="IZ1" s="70"/>
      <c r="JA1" s="70"/>
      <c r="JB1" s="70"/>
      <c r="JC1" s="70"/>
      <c r="JD1" s="70"/>
      <c r="JE1" s="70"/>
      <c r="JF1" s="70"/>
      <c r="JG1" s="70"/>
      <c r="JH1" s="70"/>
      <c r="JI1" s="70"/>
      <c r="JJ1" s="70"/>
      <c r="JK1" s="70"/>
      <c r="JL1" s="70"/>
      <c r="JM1" s="70"/>
      <c r="JN1" s="70"/>
      <c r="JO1" s="70"/>
      <c r="JP1" s="70"/>
      <c r="JQ1" s="70"/>
      <c r="JS1" s="69" t="s">
        <v>634</v>
      </c>
      <c r="JT1" s="70"/>
      <c r="JU1" s="70"/>
      <c r="JV1" s="70"/>
      <c r="JW1" s="70"/>
      <c r="JX1" s="70"/>
      <c r="JY1" s="70"/>
      <c r="JZ1" s="70"/>
      <c r="KA1" s="70"/>
      <c r="KB1" s="70"/>
      <c r="KC1" s="70"/>
      <c r="KD1" s="70"/>
      <c r="KE1" s="70"/>
      <c r="KF1" s="70"/>
      <c r="KG1" s="70"/>
      <c r="KH1" s="70"/>
      <c r="KI1" s="70"/>
      <c r="KJ1" s="70"/>
      <c r="KK1" s="70"/>
      <c r="KL1" s="70"/>
      <c r="KM1" s="70"/>
      <c r="KN1" s="70"/>
      <c r="KO1" s="70"/>
      <c r="KP1" s="70"/>
      <c r="KQ1" s="70"/>
      <c r="KR1" s="70"/>
      <c r="KS1" s="70"/>
      <c r="KT1" s="70"/>
      <c r="KU1" s="70"/>
      <c r="KV1" s="70"/>
      <c r="KW1" s="70"/>
      <c r="KX1" s="70"/>
      <c r="KY1" s="70"/>
      <c r="KZ1" s="70"/>
      <c r="LA1" s="70"/>
      <c r="LB1" s="70"/>
      <c r="LC1" s="70"/>
      <c r="LD1" s="70"/>
      <c r="LE1" s="70"/>
      <c r="LF1" s="70"/>
      <c r="LG1" s="70"/>
      <c r="LH1" s="70"/>
      <c r="LI1" s="70"/>
      <c r="LJ1" s="70"/>
      <c r="LK1" s="70"/>
      <c r="LL1" s="70"/>
      <c r="LM1" s="8"/>
      <c r="LO1" s="59" t="s">
        <v>568</v>
      </c>
      <c r="LP1" s="59"/>
      <c r="LQ1" s="59"/>
      <c r="LR1" s="59"/>
      <c r="LS1" s="59"/>
      <c r="LT1" s="59"/>
      <c r="LU1" s="59"/>
      <c r="LV1" s="59"/>
      <c r="LW1" s="59"/>
      <c r="LX1" s="59"/>
      <c r="LY1" s="59"/>
      <c r="LZ1" s="59"/>
      <c r="MA1" s="59"/>
      <c r="MB1" s="59"/>
      <c r="MC1" s="59"/>
      <c r="MD1" s="59"/>
      <c r="ME1" s="59"/>
      <c r="MF1" s="59"/>
      <c r="MG1" s="59"/>
      <c r="MH1" s="59"/>
      <c r="MI1" s="59"/>
      <c r="MJ1" s="59"/>
      <c r="MK1" s="59"/>
      <c r="ML1" s="59"/>
      <c r="MM1" s="59"/>
      <c r="MN1" s="59"/>
      <c r="MO1" s="59"/>
      <c r="MP1" s="59"/>
      <c r="MQ1" s="59"/>
      <c r="MR1" s="59"/>
      <c r="MS1" s="59"/>
      <c r="MT1" s="59"/>
      <c r="MU1" s="59"/>
      <c r="MV1" s="59"/>
      <c r="MW1" s="59"/>
      <c r="MX1" s="59"/>
      <c r="MY1" s="59"/>
      <c r="MZ1" s="59"/>
      <c r="NA1" s="59"/>
      <c r="NB1" s="59"/>
      <c r="NC1" s="59"/>
      <c r="ND1" s="59"/>
      <c r="NE1" s="59"/>
      <c r="NG1" s="59" t="s">
        <v>694</v>
      </c>
      <c r="NH1" s="59"/>
      <c r="NI1" s="59"/>
      <c r="NJ1" s="59"/>
      <c r="NK1" s="59"/>
      <c r="NL1" s="59"/>
      <c r="NM1" s="59"/>
      <c r="NN1" s="59"/>
      <c r="NO1" s="59"/>
      <c r="NP1" s="59"/>
      <c r="NQ1" s="59"/>
      <c r="NR1" s="59"/>
      <c r="NS1" s="59"/>
      <c r="NT1" s="59"/>
      <c r="NU1" s="59"/>
      <c r="NV1" s="59"/>
      <c r="NW1" s="59"/>
      <c r="NX1" s="59"/>
      <c r="NY1" s="59"/>
      <c r="NZ1" s="59"/>
      <c r="OA1" s="59"/>
      <c r="OB1" s="59"/>
      <c r="OC1" s="59"/>
      <c r="OD1" s="59"/>
      <c r="OE1" s="59"/>
      <c r="OF1" s="59"/>
      <c r="OG1" s="59"/>
      <c r="OH1" s="59"/>
      <c r="OI1" s="59"/>
      <c r="OJ1" s="59"/>
      <c r="OK1" s="59"/>
      <c r="OL1" s="59"/>
      <c r="OM1" s="59"/>
      <c r="ON1" s="59"/>
      <c r="OO1" s="59"/>
      <c r="OP1" s="59"/>
      <c r="OQ1" s="59"/>
      <c r="OR1" s="59"/>
      <c r="OS1" s="59"/>
      <c r="OT1" s="59"/>
      <c r="OU1" s="59"/>
      <c r="OV1" s="59"/>
      <c r="OW1" s="59"/>
      <c r="OX1" s="59"/>
      <c r="OY1" s="59"/>
      <c r="OZ1" s="59"/>
      <c r="PA1" s="59"/>
      <c r="PB1" s="59"/>
      <c r="PC1" s="59"/>
      <c r="PD1" s="59"/>
      <c r="PE1" s="59"/>
      <c r="PF1" s="59"/>
      <c r="PG1" s="59"/>
      <c r="PH1" s="59"/>
      <c r="PI1" s="59"/>
      <c r="PJ1" s="59"/>
      <c r="PK1" s="59"/>
      <c r="PL1" s="59"/>
      <c r="PM1" s="59"/>
      <c r="PN1" s="59"/>
      <c r="PO1" s="59"/>
      <c r="PQ1" s="59" t="s">
        <v>693</v>
      </c>
      <c r="PR1" s="59"/>
      <c r="PS1" s="59"/>
      <c r="PT1" s="59"/>
      <c r="PU1" s="59"/>
      <c r="PV1" s="59"/>
      <c r="PW1" s="59"/>
      <c r="PX1" s="59"/>
      <c r="PY1" s="59"/>
      <c r="PZ1" s="59"/>
      <c r="QA1" s="59"/>
      <c r="QB1" s="59"/>
      <c r="QC1" s="59"/>
      <c r="QD1" s="59"/>
      <c r="QE1" s="59"/>
      <c r="QF1" s="59"/>
      <c r="QG1" s="59"/>
      <c r="QH1" s="59"/>
      <c r="QI1" s="59"/>
      <c r="QJ1" s="59"/>
      <c r="QK1" s="59"/>
      <c r="QL1" s="59"/>
      <c r="QM1" s="59"/>
      <c r="QN1" s="59"/>
      <c r="QO1" s="59"/>
      <c r="QP1" s="59"/>
      <c r="QQ1" s="59"/>
      <c r="QR1" s="59"/>
      <c r="QS1" s="59"/>
      <c r="QT1" s="59"/>
      <c r="QU1" s="59"/>
      <c r="QV1" s="59"/>
      <c r="QW1" s="59"/>
      <c r="QX1" s="59"/>
      <c r="QY1" s="59"/>
      <c r="QZ1" s="59"/>
      <c r="RA1" s="59"/>
      <c r="RB1" s="59"/>
      <c r="RC1" s="59"/>
      <c r="RD1" s="59"/>
      <c r="RE1" s="59"/>
      <c r="RF1" s="59"/>
      <c r="RG1" s="59"/>
      <c r="RH1" s="59"/>
      <c r="RI1" s="59"/>
      <c r="RJ1" s="59"/>
      <c r="RK1" s="59"/>
      <c r="RL1" s="59"/>
      <c r="RM1" s="59"/>
      <c r="RN1" s="59"/>
      <c r="RO1" s="59"/>
      <c r="RP1" s="59"/>
      <c r="RQ1" s="59"/>
      <c r="RR1" s="59"/>
      <c r="RS1" s="59"/>
      <c r="RT1" s="59"/>
      <c r="RU1" s="59"/>
      <c r="RV1" s="59"/>
      <c r="RW1" s="59"/>
      <c r="RX1" s="59"/>
      <c r="RY1" s="59"/>
      <c r="RZ1" s="59"/>
      <c r="SA1" s="59"/>
      <c r="SB1" s="59"/>
      <c r="SC1" s="59"/>
      <c r="SD1" s="59"/>
      <c r="SE1" s="59"/>
      <c r="SF1" s="59"/>
      <c r="SG1" s="59"/>
      <c r="SH1" s="59"/>
      <c r="SI1" s="59"/>
      <c r="SJ1" s="59"/>
      <c r="SK1" s="59"/>
      <c r="SL1" s="59"/>
      <c r="SM1" s="59"/>
      <c r="SN1" s="59"/>
      <c r="SP1" s="69" t="s">
        <v>695</v>
      </c>
      <c r="SQ1" s="70"/>
      <c r="SR1" s="70"/>
      <c r="SS1" s="70"/>
      <c r="ST1" s="70"/>
      <c r="SU1" s="70"/>
      <c r="SV1" s="70"/>
      <c r="SW1" s="70"/>
      <c r="SX1" s="70"/>
      <c r="SY1" s="70"/>
      <c r="SZ1" s="70"/>
      <c r="TA1" s="70"/>
      <c r="TB1" s="70"/>
      <c r="TC1" s="70"/>
      <c r="TD1" s="70"/>
      <c r="TE1" s="70"/>
      <c r="TF1" s="70"/>
      <c r="TG1" s="70"/>
      <c r="TH1" s="70"/>
      <c r="TI1" s="70"/>
      <c r="TJ1" s="70"/>
      <c r="TK1" s="70"/>
      <c r="TL1" s="70"/>
      <c r="TM1" s="70"/>
      <c r="TN1" s="70"/>
      <c r="TO1" s="70"/>
      <c r="TP1" s="70"/>
      <c r="TQ1" s="70"/>
      <c r="TR1"/>
      <c r="TS1" s="59" t="s">
        <v>692</v>
      </c>
      <c r="TT1" s="59"/>
      <c r="TU1" s="59"/>
      <c r="TV1" s="59"/>
      <c r="TW1" s="59"/>
      <c r="TX1" s="59"/>
      <c r="TY1" s="59"/>
      <c r="TZ1" s="59"/>
      <c r="UA1" s="59"/>
      <c r="UB1" s="59"/>
      <c r="UC1" s="59"/>
      <c r="UD1" s="59"/>
      <c r="UE1" s="59"/>
      <c r="UF1" s="59"/>
      <c r="UG1" s="59"/>
      <c r="UH1" s="59"/>
      <c r="UI1" s="59"/>
      <c r="UJ1" s="59"/>
      <c r="UK1" s="59"/>
      <c r="UL1" s="59"/>
      <c r="UM1" s="59"/>
      <c r="UN1" s="59"/>
      <c r="UO1" s="59"/>
      <c r="UP1" s="59"/>
      <c r="UQ1" s="59"/>
      <c r="UR1" s="59"/>
      <c r="US1" s="59"/>
      <c r="UT1" s="59"/>
      <c r="UU1" s="59"/>
      <c r="UV1" s="59"/>
      <c r="UW1" s="59"/>
      <c r="UX1" s="59"/>
      <c r="UY1" s="59"/>
      <c r="UZ1" s="59"/>
      <c r="VA1" s="59"/>
      <c r="VB1" s="59"/>
      <c r="VC1" s="59"/>
      <c r="VD1" s="59"/>
      <c r="VE1" s="59"/>
      <c r="VF1" s="59"/>
      <c r="VH1" s="59" t="s">
        <v>622</v>
      </c>
      <c r="VI1" s="59"/>
      <c r="VJ1" s="59"/>
      <c r="VK1" s="59"/>
      <c r="VL1" s="59"/>
      <c r="VM1" s="59"/>
      <c r="VN1" s="59"/>
      <c r="VO1" s="59"/>
      <c r="VP1" s="59"/>
      <c r="VQ1" s="59"/>
      <c r="VR1" s="59"/>
      <c r="VS1" s="59"/>
      <c r="VT1" s="59"/>
      <c r="VU1" s="59"/>
      <c r="VV1" s="59"/>
      <c r="VW1" s="59"/>
      <c r="VX1" s="59"/>
      <c r="VY1" s="59"/>
      <c r="VZ1" s="59"/>
      <c r="WA1" s="59"/>
      <c r="WB1" s="59"/>
      <c r="WC1" s="59"/>
      <c r="WD1" s="59"/>
      <c r="WE1" s="59"/>
      <c r="WF1" s="59"/>
      <c r="WG1" s="59"/>
      <c r="WH1" s="59"/>
      <c r="WI1" s="59"/>
      <c r="WJ1" s="59"/>
      <c r="WK1" s="59"/>
      <c r="WL1" s="59"/>
      <c r="WM1" s="59"/>
      <c r="WN1" s="59"/>
      <c r="WO1" s="59"/>
      <c r="WP1" s="59"/>
      <c r="WQ1" s="59"/>
      <c r="WR1" s="59"/>
      <c r="WT1" s="69" t="s">
        <v>635</v>
      </c>
      <c r="WU1" s="70"/>
      <c r="WV1" s="70"/>
      <c r="WW1" s="70"/>
      <c r="WX1" s="70"/>
      <c r="WY1" s="70"/>
      <c r="WZ1" s="70"/>
      <c r="XA1" s="70"/>
      <c r="XB1" s="70"/>
      <c r="XC1" s="70"/>
      <c r="XD1" s="70"/>
      <c r="XE1" s="70"/>
      <c r="XF1" s="70"/>
      <c r="XG1" s="70"/>
      <c r="XH1" s="70"/>
      <c r="XI1" s="70"/>
      <c r="XJ1" s="70"/>
      <c r="XK1" s="70"/>
      <c r="XL1" s="70"/>
      <c r="XM1" s="70"/>
      <c r="XN1" s="70"/>
      <c r="XO1" s="70"/>
      <c r="XP1" s="70"/>
      <c r="XQ1" s="70"/>
      <c r="XR1" s="70"/>
      <c r="XS1" s="70"/>
      <c r="XT1" s="70"/>
      <c r="XU1" s="70"/>
      <c r="XV1" s="70"/>
      <c r="XW1" s="70"/>
      <c r="XX1" s="70"/>
      <c r="XY1" s="70"/>
      <c r="XZ1" s="70"/>
      <c r="YA1" s="70"/>
      <c r="YB1" s="70"/>
      <c r="YC1" s="70"/>
      <c r="YD1" s="70"/>
      <c r="YE1" s="70"/>
      <c r="YF1" s="70"/>
      <c r="YG1" s="70"/>
      <c r="YH1" s="70"/>
      <c r="YI1" s="70"/>
      <c r="YJ1" s="70"/>
      <c r="YK1" s="70"/>
      <c r="YL1" s="70"/>
      <c r="YM1" s="70"/>
      <c r="YN1" s="70"/>
      <c r="YO1" s="70"/>
      <c r="YP1" s="70"/>
      <c r="YQ1" s="70"/>
      <c r="YR1" s="70"/>
      <c r="YS1" s="70"/>
      <c r="YT1" s="70"/>
      <c r="YU1" s="70"/>
      <c r="YV1" s="70"/>
    </row>
    <row r="2" spans="1:672" s="2" customFormat="1" ht="26" customHeight="1" x14ac:dyDescent="0.3">
      <c r="A2" s="8"/>
      <c r="B2" s="60" t="s">
        <v>521</v>
      </c>
      <c r="C2" s="68" t="s">
        <v>525</v>
      </c>
      <c r="D2" s="68"/>
      <c r="E2" s="8"/>
      <c r="F2" s="60" t="s">
        <v>521</v>
      </c>
      <c r="G2" s="56" t="s">
        <v>374</v>
      </c>
      <c r="H2" s="57"/>
      <c r="I2" s="58"/>
      <c r="J2" s="59" t="s">
        <v>514</v>
      </c>
      <c r="K2" s="59"/>
      <c r="L2" s="56"/>
      <c r="M2" s="7"/>
      <c r="N2" s="64" t="s">
        <v>521</v>
      </c>
      <c r="O2" s="59" t="s">
        <v>526</v>
      </c>
      <c r="P2" s="59"/>
      <c r="Q2" s="59"/>
      <c r="R2" s="59"/>
      <c r="S2" s="59"/>
      <c r="T2" s="59"/>
      <c r="U2" s="59"/>
      <c r="V2" s="59"/>
      <c r="W2" s="59"/>
      <c r="X2" s="8"/>
      <c r="Y2" s="60" t="s">
        <v>521</v>
      </c>
      <c r="Z2" s="68" t="s">
        <v>570</v>
      </c>
      <c r="AA2" s="68"/>
      <c r="AB2" s="68"/>
      <c r="AC2" s="68"/>
      <c r="AD2" s="68"/>
      <c r="AE2" s="68"/>
      <c r="AF2" s="68"/>
      <c r="AG2" s="68"/>
      <c r="AH2" s="68"/>
      <c r="AI2" s="68" t="s">
        <v>571</v>
      </c>
      <c r="AJ2" s="68"/>
      <c r="AK2" s="68"/>
      <c r="AL2" s="68"/>
      <c r="AM2" s="68"/>
      <c r="AN2" s="68"/>
      <c r="AO2" s="68"/>
      <c r="AP2" s="68"/>
      <c r="AQ2" s="68"/>
      <c r="AR2" s="8"/>
      <c r="AS2" s="60" t="s">
        <v>521</v>
      </c>
      <c r="AT2" s="68" t="s">
        <v>543</v>
      </c>
      <c r="AU2" s="68"/>
      <c r="AV2" s="68"/>
      <c r="AW2" s="68"/>
      <c r="AX2" s="68"/>
      <c r="AY2" s="68"/>
      <c r="AZ2" s="68"/>
      <c r="BA2" s="68"/>
      <c r="BB2" s="68"/>
      <c r="BC2" s="68" t="s">
        <v>527</v>
      </c>
      <c r="BD2" s="68"/>
      <c r="BE2" s="68"/>
      <c r="BF2" s="68"/>
      <c r="BG2" s="68"/>
      <c r="BH2" s="68"/>
      <c r="BI2" s="68"/>
      <c r="BJ2" s="68"/>
      <c r="BK2" s="68"/>
      <c r="BL2" s="68" t="s">
        <v>546</v>
      </c>
      <c r="BM2" s="68"/>
      <c r="BN2" s="68"/>
      <c r="BO2" s="68"/>
      <c r="BP2" s="68"/>
      <c r="BQ2" s="68"/>
      <c r="BR2" s="68"/>
      <c r="BS2" s="68"/>
      <c r="BT2" s="68"/>
      <c r="BU2" s="27"/>
      <c r="BV2" s="8"/>
      <c r="BW2" s="8"/>
      <c r="BX2" s="8"/>
      <c r="BY2" s="8"/>
      <c r="BZ2" s="8"/>
      <c r="CA2" s="59" t="s">
        <v>521</v>
      </c>
      <c r="CB2" s="59" t="s">
        <v>374</v>
      </c>
      <c r="CC2" s="59"/>
      <c r="CD2" s="59"/>
      <c r="CE2" s="59" t="s">
        <v>514</v>
      </c>
      <c r="CF2" s="59"/>
      <c r="CG2" s="59"/>
      <c r="CH2" s="59" t="s">
        <v>374</v>
      </c>
      <c r="CI2" s="59"/>
      <c r="CJ2" s="59"/>
      <c r="CK2" s="59" t="s">
        <v>514</v>
      </c>
      <c r="CL2" s="59"/>
      <c r="CM2" s="59"/>
      <c r="CN2" s="59" t="s">
        <v>374</v>
      </c>
      <c r="CO2" s="59"/>
      <c r="CP2" s="59"/>
      <c r="CQ2" s="59" t="s">
        <v>514</v>
      </c>
      <c r="CR2" s="59"/>
      <c r="CS2" s="59"/>
      <c r="CT2" s="8"/>
      <c r="CU2" s="59" t="s">
        <v>521</v>
      </c>
      <c r="CV2" s="59" t="s">
        <v>543</v>
      </c>
      <c r="CW2" s="59"/>
      <c r="CX2" s="59"/>
      <c r="CY2" s="59"/>
      <c r="CZ2" s="59"/>
      <c r="DA2" s="59"/>
      <c r="DB2" s="59"/>
      <c r="DC2" s="59"/>
      <c r="DD2" s="59"/>
      <c r="DE2" s="59"/>
      <c r="DF2" s="59"/>
      <c r="DG2" s="59"/>
      <c r="DH2" s="59"/>
      <c r="DI2" s="59"/>
      <c r="DJ2" s="59"/>
      <c r="DK2" s="59"/>
      <c r="DL2" s="59"/>
      <c r="DM2" s="59"/>
      <c r="DN2" s="76" t="s">
        <v>527</v>
      </c>
      <c r="DO2" s="76"/>
      <c r="DP2" s="76"/>
      <c r="DQ2" s="76"/>
      <c r="DR2" s="76"/>
      <c r="DS2" s="76"/>
      <c r="DT2" s="76"/>
      <c r="DU2" s="76"/>
      <c r="DV2" s="76"/>
      <c r="DW2" s="76"/>
      <c r="DX2" s="76"/>
      <c r="DY2" s="76"/>
      <c r="DZ2" s="76"/>
      <c r="EA2" s="76"/>
      <c r="EB2" s="76"/>
      <c r="EC2" s="76"/>
      <c r="ED2" s="76"/>
      <c r="EE2" s="76"/>
      <c r="EF2" s="76"/>
      <c r="EG2" s="76"/>
      <c r="EH2" s="76"/>
      <c r="EI2" s="76" t="s">
        <v>546</v>
      </c>
      <c r="EJ2" s="76"/>
      <c r="EK2" s="76"/>
      <c r="EL2" s="76"/>
      <c r="EM2" s="76"/>
      <c r="EN2" s="76"/>
      <c r="EO2" s="76"/>
      <c r="EP2" s="76"/>
      <c r="EQ2" s="76"/>
      <c r="ER2" s="76"/>
      <c r="ES2" s="76"/>
      <c r="ET2" s="76"/>
      <c r="EU2" s="8"/>
      <c r="EV2" s="59" t="s">
        <v>521</v>
      </c>
      <c r="EW2" s="59" t="s">
        <v>528</v>
      </c>
      <c r="EX2" s="59"/>
      <c r="EY2" s="59"/>
      <c r="EZ2" s="59"/>
      <c r="FA2" s="59"/>
      <c r="FB2" s="59"/>
      <c r="FD2" s="59" t="s">
        <v>521</v>
      </c>
      <c r="FE2" s="56" t="s">
        <v>529</v>
      </c>
      <c r="FF2" s="57"/>
      <c r="FG2" s="57"/>
      <c r="FH2" s="57"/>
      <c r="FI2" s="57"/>
      <c r="FJ2" s="57"/>
      <c r="FK2" s="57"/>
      <c r="FL2" s="57"/>
      <c r="FM2" s="58"/>
      <c r="FN2" s="56" t="s">
        <v>530</v>
      </c>
      <c r="FO2" s="57"/>
      <c r="FP2" s="57"/>
      <c r="FQ2" s="57"/>
      <c r="FR2" s="57"/>
      <c r="FS2" s="57"/>
      <c r="FT2" s="57"/>
      <c r="FU2" s="57"/>
      <c r="FV2" s="58"/>
      <c r="FW2" s="8"/>
      <c r="FX2" s="8"/>
      <c r="FY2" s="8"/>
      <c r="FZ2" s="8"/>
      <c r="GA2" s="60" t="s">
        <v>521</v>
      </c>
      <c r="GB2" s="56" t="s">
        <v>559</v>
      </c>
      <c r="GC2" s="57"/>
      <c r="GD2" s="58"/>
      <c r="GE2" s="56" t="s">
        <v>560</v>
      </c>
      <c r="GF2" s="57"/>
      <c r="GG2" s="58"/>
      <c r="GH2" s="56" t="s">
        <v>558</v>
      </c>
      <c r="GI2" s="57"/>
      <c r="GJ2" s="58"/>
      <c r="GK2" s="56" t="s">
        <v>561</v>
      </c>
      <c r="GL2" s="57"/>
      <c r="GM2" s="58"/>
      <c r="GN2" s="56" t="s">
        <v>559</v>
      </c>
      <c r="GO2" s="57"/>
      <c r="GP2" s="58"/>
      <c r="GQ2" s="56" t="s">
        <v>560</v>
      </c>
      <c r="GR2" s="57"/>
      <c r="GS2" s="58"/>
      <c r="GT2" s="56" t="s">
        <v>558</v>
      </c>
      <c r="GU2" s="57"/>
      <c r="GV2" s="58"/>
      <c r="GW2" s="8"/>
      <c r="GX2" s="59" t="s">
        <v>521</v>
      </c>
      <c r="GY2" s="59" t="s">
        <v>559</v>
      </c>
      <c r="GZ2" s="59"/>
      <c r="HA2" s="59"/>
      <c r="HB2" s="59" t="s">
        <v>560</v>
      </c>
      <c r="HC2" s="59"/>
      <c r="HD2" s="59"/>
      <c r="HE2" s="56" t="s">
        <v>558</v>
      </c>
      <c r="HF2" s="57"/>
      <c r="HG2" s="58"/>
      <c r="HH2" s="56" t="s">
        <v>561</v>
      </c>
      <c r="HI2" s="57"/>
      <c r="HJ2" s="58"/>
      <c r="HK2" s="59" t="s">
        <v>559</v>
      </c>
      <c r="HL2" s="59"/>
      <c r="HM2" s="59"/>
      <c r="HN2" s="59" t="s">
        <v>560</v>
      </c>
      <c r="HO2" s="59"/>
      <c r="HP2" s="59"/>
      <c r="HQ2" s="56" t="s">
        <v>558</v>
      </c>
      <c r="HR2" s="57"/>
      <c r="HS2" s="58"/>
      <c r="HT2" s="56" t="s">
        <v>561</v>
      </c>
      <c r="HU2" s="57"/>
      <c r="HV2" s="58"/>
      <c r="HW2" s="59" t="s">
        <v>559</v>
      </c>
      <c r="HX2" s="59"/>
      <c r="HY2" s="59"/>
      <c r="HZ2" s="59" t="s">
        <v>560</v>
      </c>
      <c r="IA2" s="59"/>
      <c r="IB2" s="59"/>
      <c r="IC2" s="59" t="s">
        <v>558</v>
      </c>
      <c r="ID2" s="59"/>
      <c r="IE2" s="59"/>
      <c r="IF2" s="59" t="s">
        <v>561</v>
      </c>
      <c r="IG2" s="59"/>
      <c r="IH2" s="59"/>
      <c r="IJ2" s="59" t="s">
        <v>521</v>
      </c>
      <c r="IK2" s="59" t="s">
        <v>551</v>
      </c>
      <c r="IL2" s="59"/>
      <c r="IM2" s="59"/>
      <c r="IN2" s="59" t="s">
        <v>552</v>
      </c>
      <c r="IO2" s="59"/>
      <c r="IP2" s="59"/>
      <c r="IQ2" s="56" t="s">
        <v>553</v>
      </c>
      <c r="IR2" s="57"/>
      <c r="IS2" s="58"/>
      <c r="IT2" s="59" t="s">
        <v>554</v>
      </c>
      <c r="IU2" s="59"/>
      <c r="IV2" s="59"/>
      <c r="IW2" s="59" t="s">
        <v>555</v>
      </c>
      <c r="IX2" s="59"/>
      <c r="IY2" s="59"/>
      <c r="IZ2" s="56" t="s">
        <v>556</v>
      </c>
      <c r="JA2" s="57"/>
      <c r="JB2" s="58"/>
      <c r="JC2" s="56" t="s">
        <v>557</v>
      </c>
      <c r="JD2" s="57"/>
      <c r="JE2" s="58"/>
      <c r="JF2" s="59" t="s">
        <v>551</v>
      </c>
      <c r="JG2" s="59"/>
      <c r="JH2" s="59"/>
      <c r="JI2" s="56" t="s">
        <v>553</v>
      </c>
      <c r="JJ2" s="57"/>
      <c r="JK2" s="58"/>
      <c r="JL2" s="56" t="s">
        <v>554</v>
      </c>
      <c r="JM2" s="57"/>
      <c r="JN2" s="58"/>
      <c r="JO2" s="56" t="s">
        <v>555</v>
      </c>
      <c r="JP2" s="57"/>
      <c r="JQ2" s="58"/>
      <c r="JS2" s="59" t="s">
        <v>521</v>
      </c>
      <c r="JT2" s="59" t="s">
        <v>551</v>
      </c>
      <c r="JU2" s="59"/>
      <c r="JV2" s="59"/>
      <c r="JW2" s="59" t="s">
        <v>552</v>
      </c>
      <c r="JX2" s="59"/>
      <c r="JY2" s="59"/>
      <c r="JZ2" s="56" t="s">
        <v>553</v>
      </c>
      <c r="KA2" s="57"/>
      <c r="KB2" s="58"/>
      <c r="KC2" s="59" t="s">
        <v>554</v>
      </c>
      <c r="KD2" s="59"/>
      <c r="KE2" s="59"/>
      <c r="KF2" s="59" t="s">
        <v>551</v>
      </c>
      <c r="KG2" s="59"/>
      <c r="KH2" s="59"/>
      <c r="KI2" s="59" t="s">
        <v>552</v>
      </c>
      <c r="KJ2" s="59"/>
      <c r="KK2" s="59"/>
      <c r="KL2" s="59" t="s">
        <v>554</v>
      </c>
      <c r="KM2" s="59"/>
      <c r="KN2" s="59"/>
      <c r="KO2" s="59" t="s">
        <v>555</v>
      </c>
      <c r="KP2" s="59"/>
      <c r="KQ2" s="59"/>
      <c r="KR2" s="56" t="s">
        <v>556</v>
      </c>
      <c r="KS2" s="57"/>
      <c r="KT2" s="58"/>
      <c r="KU2" s="56" t="s">
        <v>557</v>
      </c>
      <c r="KV2" s="57"/>
      <c r="KW2" s="58"/>
      <c r="KX2" s="59" t="s">
        <v>551</v>
      </c>
      <c r="KY2" s="59"/>
      <c r="KZ2" s="59"/>
      <c r="LA2" s="59" t="s">
        <v>552</v>
      </c>
      <c r="LB2" s="59"/>
      <c r="LC2" s="59"/>
      <c r="LD2" s="59" t="s">
        <v>554</v>
      </c>
      <c r="LE2" s="59"/>
      <c r="LF2" s="59"/>
      <c r="LG2" s="56" t="s">
        <v>556</v>
      </c>
      <c r="LH2" s="57"/>
      <c r="LI2" s="58"/>
      <c r="LJ2" s="56" t="s">
        <v>557</v>
      </c>
      <c r="LK2" s="57"/>
      <c r="LL2" s="58"/>
      <c r="LM2" s="8"/>
      <c r="LO2" s="59" t="s">
        <v>521</v>
      </c>
      <c r="LP2" s="59" t="s">
        <v>562</v>
      </c>
      <c r="LQ2" s="59"/>
      <c r="LR2" s="59"/>
      <c r="LS2" s="59" t="s">
        <v>563</v>
      </c>
      <c r="LT2" s="59"/>
      <c r="LU2" s="59"/>
      <c r="LV2" s="56" t="s">
        <v>564</v>
      </c>
      <c r="LW2" s="57"/>
      <c r="LX2" s="58"/>
      <c r="LY2" s="59" t="s">
        <v>565</v>
      </c>
      <c r="LZ2" s="59"/>
      <c r="MA2" s="59"/>
      <c r="MB2" s="59" t="s">
        <v>567</v>
      </c>
      <c r="MC2" s="59"/>
      <c r="MD2" s="59"/>
      <c r="ME2" s="59" t="s">
        <v>566</v>
      </c>
      <c r="MF2" s="59"/>
      <c r="MG2" s="59"/>
      <c r="MH2" s="59" t="s">
        <v>562</v>
      </c>
      <c r="MI2" s="59"/>
      <c r="MJ2" s="59"/>
      <c r="MK2" s="56" t="s">
        <v>564</v>
      </c>
      <c r="ML2" s="57"/>
      <c r="MM2" s="58"/>
      <c r="MN2" s="59" t="s">
        <v>567</v>
      </c>
      <c r="MO2" s="59"/>
      <c r="MP2" s="59"/>
      <c r="MQ2" s="59" t="s">
        <v>566</v>
      </c>
      <c r="MR2" s="59"/>
      <c r="MS2" s="59"/>
      <c r="MT2" s="59" t="s">
        <v>562</v>
      </c>
      <c r="MU2" s="59"/>
      <c r="MV2" s="59"/>
      <c r="MW2" s="59" t="s">
        <v>563</v>
      </c>
      <c r="MX2" s="59"/>
      <c r="MY2" s="59"/>
      <c r="MZ2" s="56" t="s">
        <v>564</v>
      </c>
      <c r="NA2" s="57"/>
      <c r="NB2" s="58"/>
      <c r="NC2" s="59" t="s">
        <v>567</v>
      </c>
      <c r="ND2" s="59"/>
      <c r="NE2" s="59"/>
      <c r="NG2" s="59" t="s">
        <v>521</v>
      </c>
      <c r="NH2" s="59" t="s">
        <v>152</v>
      </c>
      <c r="NI2" s="59"/>
      <c r="NJ2" s="59"/>
      <c r="NK2" s="56" t="s">
        <v>34</v>
      </c>
      <c r="NL2" s="57"/>
      <c r="NM2" s="58"/>
      <c r="NN2" s="81" t="s">
        <v>573</v>
      </c>
      <c r="NO2" s="59"/>
      <c r="NP2" s="59"/>
      <c r="NQ2" s="59" t="s">
        <v>574</v>
      </c>
      <c r="NR2" s="59"/>
      <c r="NS2" s="59"/>
      <c r="NT2" s="59" t="s">
        <v>575</v>
      </c>
      <c r="NU2" s="59"/>
      <c r="NV2" s="59"/>
      <c r="NW2" s="59" t="s">
        <v>576</v>
      </c>
      <c r="NX2" s="59"/>
      <c r="NY2" s="59"/>
      <c r="NZ2" s="56" t="s">
        <v>577</v>
      </c>
      <c r="OA2" s="57"/>
      <c r="OB2" s="58"/>
      <c r="OC2" s="59" t="s">
        <v>578</v>
      </c>
      <c r="OD2" s="59"/>
      <c r="OE2" s="59"/>
      <c r="OF2" s="59" t="s">
        <v>579</v>
      </c>
      <c r="OG2" s="59"/>
      <c r="OH2" s="59"/>
      <c r="OI2" s="59" t="s">
        <v>580</v>
      </c>
      <c r="OJ2" s="59"/>
      <c r="OK2" s="59"/>
      <c r="OL2" s="59" t="s">
        <v>594</v>
      </c>
      <c r="OM2" s="59"/>
      <c r="ON2" s="59"/>
      <c r="OO2" s="56" t="s">
        <v>34</v>
      </c>
      <c r="OP2" s="57"/>
      <c r="OQ2" s="58"/>
      <c r="OR2" s="59" t="s">
        <v>573</v>
      </c>
      <c r="OS2" s="59"/>
      <c r="OT2" s="59"/>
      <c r="OU2" s="56" t="s">
        <v>574</v>
      </c>
      <c r="OV2" s="57"/>
      <c r="OW2" s="58"/>
      <c r="OX2" s="59" t="s">
        <v>576</v>
      </c>
      <c r="OY2" s="59"/>
      <c r="OZ2" s="59"/>
      <c r="PA2" s="56" t="s">
        <v>577</v>
      </c>
      <c r="PB2" s="57"/>
      <c r="PC2" s="58"/>
      <c r="PD2" s="59" t="s">
        <v>578</v>
      </c>
      <c r="PE2" s="59"/>
      <c r="PF2" s="59"/>
      <c r="PG2" s="56" t="s">
        <v>579</v>
      </c>
      <c r="PH2" s="57"/>
      <c r="PI2" s="58"/>
      <c r="PJ2" s="59" t="s">
        <v>581</v>
      </c>
      <c r="PK2" s="59"/>
      <c r="PL2" s="59"/>
      <c r="PM2" s="59" t="s">
        <v>594</v>
      </c>
      <c r="PN2" s="59"/>
      <c r="PO2" s="59"/>
      <c r="PQ2" s="59" t="s">
        <v>521</v>
      </c>
      <c r="PR2" s="59" t="s">
        <v>152</v>
      </c>
      <c r="PS2" s="59"/>
      <c r="PT2" s="59"/>
      <c r="PU2" s="56" t="s">
        <v>34</v>
      </c>
      <c r="PV2" s="57"/>
      <c r="PW2" s="58"/>
      <c r="PX2" s="59" t="s">
        <v>574</v>
      </c>
      <c r="PY2" s="59"/>
      <c r="PZ2" s="59"/>
      <c r="QA2" s="59" t="s">
        <v>576</v>
      </c>
      <c r="QB2" s="59"/>
      <c r="QC2" s="59"/>
      <c r="QD2" s="59" t="s">
        <v>578</v>
      </c>
      <c r="QE2" s="59"/>
      <c r="QF2" s="59"/>
      <c r="QG2" s="56" t="s">
        <v>579</v>
      </c>
      <c r="QH2" s="57"/>
      <c r="QI2" s="58"/>
      <c r="QJ2" s="59" t="s">
        <v>580</v>
      </c>
      <c r="QK2" s="59"/>
      <c r="QL2" s="59"/>
      <c r="QM2" s="59" t="s">
        <v>594</v>
      </c>
      <c r="QN2" s="59"/>
      <c r="QO2" s="59"/>
      <c r="QP2" s="59" t="s">
        <v>152</v>
      </c>
      <c r="QQ2" s="59"/>
      <c r="QR2" s="59"/>
      <c r="QS2" s="56" t="s">
        <v>34</v>
      </c>
      <c r="QT2" s="57"/>
      <c r="QU2" s="58"/>
      <c r="QV2" s="59" t="s">
        <v>573</v>
      </c>
      <c r="QW2" s="59"/>
      <c r="QX2" s="59"/>
      <c r="QY2" s="59" t="s">
        <v>575</v>
      </c>
      <c r="QZ2" s="59"/>
      <c r="RA2" s="59"/>
      <c r="RB2" s="59" t="s">
        <v>576</v>
      </c>
      <c r="RC2" s="59"/>
      <c r="RD2" s="59"/>
      <c r="RE2" s="56" t="s">
        <v>577</v>
      </c>
      <c r="RF2" s="57"/>
      <c r="RG2" s="58"/>
      <c r="RH2" s="59" t="s">
        <v>579</v>
      </c>
      <c r="RI2" s="59"/>
      <c r="RJ2" s="59"/>
      <c r="RK2" s="59" t="s">
        <v>581</v>
      </c>
      <c r="RL2" s="59"/>
      <c r="RM2" s="59"/>
      <c r="RN2" s="59" t="s">
        <v>594</v>
      </c>
      <c r="RO2" s="59"/>
      <c r="RP2" s="59"/>
      <c r="RQ2" s="59" t="s">
        <v>152</v>
      </c>
      <c r="RR2" s="59"/>
      <c r="RS2" s="59"/>
      <c r="RT2" s="56" t="s">
        <v>34</v>
      </c>
      <c r="RU2" s="57"/>
      <c r="RV2" s="58"/>
      <c r="RW2" s="59" t="s">
        <v>574</v>
      </c>
      <c r="RX2" s="59"/>
      <c r="RY2" s="59"/>
      <c r="RZ2" s="56" t="s">
        <v>575</v>
      </c>
      <c r="SA2" s="57"/>
      <c r="SB2" s="58"/>
      <c r="SC2" s="56" t="s">
        <v>576</v>
      </c>
      <c r="SD2" s="57"/>
      <c r="SE2" s="58"/>
      <c r="SF2" s="56" t="s">
        <v>577</v>
      </c>
      <c r="SG2" s="57"/>
      <c r="SH2" s="58"/>
      <c r="SI2" s="59" t="s">
        <v>697</v>
      </c>
      <c r="SJ2" s="59"/>
      <c r="SK2" s="59"/>
      <c r="SL2" s="59" t="s">
        <v>594</v>
      </c>
      <c r="SM2" s="59"/>
      <c r="SN2" s="59"/>
      <c r="SP2" s="59" t="s">
        <v>521</v>
      </c>
      <c r="SQ2" s="59" t="s">
        <v>152</v>
      </c>
      <c r="SR2" s="59"/>
      <c r="SS2" s="59"/>
      <c r="ST2" s="56" t="s">
        <v>34</v>
      </c>
      <c r="SU2" s="57"/>
      <c r="SV2" s="58"/>
      <c r="SW2" s="59" t="s">
        <v>698</v>
      </c>
      <c r="SX2" s="59"/>
      <c r="SY2" s="59"/>
      <c r="SZ2" s="59" t="s">
        <v>598</v>
      </c>
      <c r="TA2" s="59"/>
      <c r="TB2" s="59"/>
      <c r="TC2" s="56" t="s">
        <v>596</v>
      </c>
      <c r="TD2" s="57"/>
      <c r="TE2" s="58"/>
      <c r="TF2" s="59" t="s">
        <v>650</v>
      </c>
      <c r="TG2" s="59"/>
      <c r="TH2" s="59"/>
      <c r="TI2" s="59" t="s">
        <v>597</v>
      </c>
      <c r="TJ2" s="59"/>
      <c r="TK2" s="59"/>
      <c r="TL2" s="59" t="s">
        <v>152</v>
      </c>
      <c r="TM2" s="59"/>
      <c r="TN2" s="59"/>
      <c r="TO2" s="56" t="s">
        <v>34</v>
      </c>
      <c r="TP2" s="57"/>
      <c r="TQ2" s="58"/>
      <c r="TR2" s="8"/>
      <c r="TS2" s="59" t="s">
        <v>521</v>
      </c>
      <c r="TT2" s="59" t="s">
        <v>152</v>
      </c>
      <c r="TU2" s="59"/>
      <c r="TV2" s="59"/>
      <c r="TW2" s="56" t="s">
        <v>34</v>
      </c>
      <c r="TX2" s="57"/>
      <c r="TY2" s="58"/>
      <c r="TZ2" s="59" t="s">
        <v>598</v>
      </c>
      <c r="UA2" s="59"/>
      <c r="UB2" s="59"/>
      <c r="UC2" s="56" t="s">
        <v>650</v>
      </c>
      <c r="UD2" s="57"/>
      <c r="UE2" s="58"/>
      <c r="UF2" s="59" t="s">
        <v>152</v>
      </c>
      <c r="UG2" s="59"/>
      <c r="UH2" s="59"/>
      <c r="UI2" s="56" t="s">
        <v>34</v>
      </c>
      <c r="UJ2" s="57"/>
      <c r="UK2" s="58"/>
      <c r="UL2" s="59" t="s">
        <v>698</v>
      </c>
      <c r="UM2" s="59"/>
      <c r="UN2" s="59"/>
      <c r="UO2" s="56" t="s">
        <v>598</v>
      </c>
      <c r="UP2" s="57"/>
      <c r="UQ2" s="58"/>
      <c r="UR2" s="59" t="s">
        <v>152</v>
      </c>
      <c r="US2" s="59"/>
      <c r="UT2" s="59"/>
      <c r="UU2" s="56" t="s">
        <v>34</v>
      </c>
      <c r="UV2" s="57"/>
      <c r="UW2" s="58"/>
      <c r="UX2" s="59" t="s">
        <v>598</v>
      </c>
      <c r="UY2" s="59"/>
      <c r="UZ2" s="59"/>
      <c r="VA2" s="59" t="s">
        <v>596</v>
      </c>
      <c r="VB2" s="59"/>
      <c r="VC2" s="59"/>
      <c r="VD2" s="59" t="s">
        <v>597</v>
      </c>
      <c r="VE2" s="59"/>
      <c r="VF2" s="59"/>
      <c r="VH2" s="59" t="s">
        <v>521</v>
      </c>
      <c r="VI2" s="56" t="s">
        <v>623</v>
      </c>
      <c r="VJ2" s="57"/>
      <c r="VK2" s="58"/>
      <c r="VL2" s="68" t="s">
        <v>617</v>
      </c>
      <c r="VM2" s="68"/>
      <c r="VN2" s="68"/>
      <c r="VO2" s="68" t="s">
        <v>618</v>
      </c>
      <c r="VP2" s="68"/>
      <c r="VQ2" s="68"/>
      <c r="VR2" s="65" t="s">
        <v>619</v>
      </c>
      <c r="VS2" s="66"/>
      <c r="VT2" s="67"/>
      <c r="VU2" s="68" t="s">
        <v>620</v>
      </c>
      <c r="VV2" s="68"/>
      <c r="VW2" s="68"/>
      <c r="VX2" s="68" t="s">
        <v>621</v>
      </c>
      <c r="VY2" s="68"/>
      <c r="VZ2" s="68"/>
      <c r="WA2" s="68" t="s">
        <v>646</v>
      </c>
      <c r="WB2" s="68"/>
      <c r="WC2" s="68"/>
      <c r="WD2" s="56" t="s">
        <v>623</v>
      </c>
      <c r="WE2" s="57"/>
      <c r="WF2" s="58"/>
      <c r="WG2" s="68" t="s">
        <v>618</v>
      </c>
      <c r="WH2" s="68"/>
      <c r="WI2" s="68"/>
      <c r="WJ2" s="65" t="s">
        <v>619</v>
      </c>
      <c r="WK2" s="66"/>
      <c r="WL2" s="67"/>
      <c r="WM2" s="68" t="s">
        <v>620</v>
      </c>
      <c r="WN2" s="68"/>
      <c r="WO2" s="68"/>
      <c r="WP2" s="68" t="s">
        <v>621</v>
      </c>
      <c r="WQ2" s="68"/>
      <c r="WR2" s="68"/>
      <c r="WT2" s="59" t="s">
        <v>521</v>
      </c>
      <c r="WU2" s="56" t="s">
        <v>623</v>
      </c>
      <c r="WV2" s="57"/>
      <c r="WW2" s="58"/>
      <c r="WX2" s="68" t="s">
        <v>617</v>
      </c>
      <c r="WY2" s="68"/>
      <c r="WZ2" s="68"/>
      <c r="XA2" s="68" t="s">
        <v>618</v>
      </c>
      <c r="XB2" s="68"/>
      <c r="XC2" s="68"/>
      <c r="XD2" s="65" t="s">
        <v>619</v>
      </c>
      <c r="XE2" s="66"/>
      <c r="XF2" s="67"/>
      <c r="XG2" s="68" t="s">
        <v>620</v>
      </c>
      <c r="XH2" s="68"/>
      <c r="XI2" s="68"/>
      <c r="XJ2" s="68" t="s">
        <v>621</v>
      </c>
      <c r="XK2" s="68"/>
      <c r="XL2" s="68"/>
      <c r="XM2" s="68" t="s">
        <v>646</v>
      </c>
      <c r="XN2" s="68"/>
      <c r="XO2" s="68"/>
      <c r="XP2" s="56" t="s">
        <v>623</v>
      </c>
      <c r="XQ2" s="57"/>
      <c r="XR2" s="58"/>
      <c r="XS2" s="68" t="s">
        <v>617</v>
      </c>
      <c r="XT2" s="68"/>
      <c r="XU2" s="68"/>
      <c r="XV2" s="68" t="s">
        <v>618</v>
      </c>
      <c r="XW2" s="68"/>
      <c r="XX2" s="68"/>
      <c r="XY2" s="65" t="s">
        <v>619</v>
      </c>
      <c r="XZ2" s="66"/>
      <c r="YA2" s="67"/>
      <c r="YB2" s="68" t="s">
        <v>620</v>
      </c>
      <c r="YC2" s="68"/>
      <c r="YD2" s="68"/>
      <c r="YE2" s="68" t="s">
        <v>621</v>
      </c>
      <c r="YF2" s="68"/>
      <c r="YG2" s="68"/>
      <c r="YH2" s="56" t="s">
        <v>623</v>
      </c>
      <c r="YI2" s="57"/>
      <c r="YJ2" s="58"/>
      <c r="YK2" s="68" t="s">
        <v>617</v>
      </c>
      <c r="YL2" s="68"/>
      <c r="YM2" s="68"/>
      <c r="YN2" s="68" t="s">
        <v>618</v>
      </c>
      <c r="YO2" s="68"/>
      <c r="YP2" s="68"/>
      <c r="YQ2" s="65" t="s">
        <v>619</v>
      </c>
      <c r="YR2" s="66"/>
      <c r="YS2" s="67"/>
      <c r="YT2" s="68" t="s">
        <v>620</v>
      </c>
      <c r="YU2" s="68"/>
      <c r="YV2" s="68"/>
    </row>
    <row r="3" spans="1:672" s="29" customFormat="1" ht="25" customHeight="1" x14ac:dyDescent="0.35">
      <c r="A3" s="26"/>
      <c r="B3" s="71"/>
      <c r="C3" s="60" t="s">
        <v>524</v>
      </c>
      <c r="D3" s="60" t="s">
        <v>523</v>
      </c>
      <c r="E3" s="27"/>
      <c r="F3" s="71"/>
      <c r="G3" s="60" t="s">
        <v>524</v>
      </c>
      <c r="H3" s="60" t="s">
        <v>523</v>
      </c>
      <c r="I3" s="60" t="s">
        <v>531</v>
      </c>
      <c r="J3" s="60" t="s">
        <v>524</v>
      </c>
      <c r="K3" s="60" t="s">
        <v>523</v>
      </c>
      <c r="L3" s="56" t="s">
        <v>531</v>
      </c>
      <c r="M3" s="28"/>
      <c r="N3" s="77"/>
      <c r="O3" s="65" t="s">
        <v>543</v>
      </c>
      <c r="P3" s="66"/>
      <c r="Q3" s="67"/>
      <c r="R3" s="65" t="s">
        <v>527</v>
      </c>
      <c r="S3" s="66"/>
      <c r="T3" s="67"/>
      <c r="U3" s="68" t="s">
        <v>546</v>
      </c>
      <c r="V3" s="68"/>
      <c r="W3" s="68"/>
      <c r="X3" s="27"/>
      <c r="Y3" s="71"/>
      <c r="Z3" s="61" t="s">
        <v>604</v>
      </c>
      <c r="AA3" s="75"/>
      <c r="AB3" s="64"/>
      <c r="AC3" s="61" t="s">
        <v>605</v>
      </c>
      <c r="AD3" s="75"/>
      <c r="AE3" s="64"/>
      <c r="AF3" s="65" t="s">
        <v>606</v>
      </c>
      <c r="AG3" s="66"/>
      <c r="AH3" s="67"/>
      <c r="AI3" s="61" t="s">
        <v>604</v>
      </c>
      <c r="AJ3" s="75"/>
      <c r="AK3" s="64"/>
      <c r="AL3" s="61" t="s">
        <v>605</v>
      </c>
      <c r="AM3" s="75"/>
      <c r="AN3" s="64"/>
      <c r="AO3" s="65" t="s">
        <v>606</v>
      </c>
      <c r="AP3" s="66"/>
      <c r="AQ3" s="67"/>
      <c r="AR3" s="27"/>
      <c r="AS3" s="71"/>
      <c r="AT3" s="61" t="s">
        <v>604</v>
      </c>
      <c r="AU3" s="75"/>
      <c r="AV3" s="64"/>
      <c r="AW3" s="61" t="s">
        <v>605</v>
      </c>
      <c r="AX3" s="75"/>
      <c r="AY3" s="64"/>
      <c r="AZ3" s="65" t="s">
        <v>606</v>
      </c>
      <c r="BA3" s="66"/>
      <c r="BB3" s="67"/>
      <c r="BC3" s="61" t="s">
        <v>604</v>
      </c>
      <c r="BD3" s="75"/>
      <c r="BE3" s="64"/>
      <c r="BF3" s="61" t="s">
        <v>605</v>
      </c>
      <c r="BG3" s="75"/>
      <c r="BH3" s="64"/>
      <c r="BI3" s="65" t="s">
        <v>606</v>
      </c>
      <c r="BJ3" s="66"/>
      <c r="BK3" s="67"/>
      <c r="BL3" s="61" t="s">
        <v>604</v>
      </c>
      <c r="BM3" s="75"/>
      <c r="BN3" s="64"/>
      <c r="BO3" s="61" t="s">
        <v>605</v>
      </c>
      <c r="BP3" s="75"/>
      <c r="BQ3" s="64"/>
      <c r="BR3" s="65" t="s">
        <v>606</v>
      </c>
      <c r="BS3" s="66"/>
      <c r="BT3" s="67"/>
      <c r="BU3" s="27"/>
      <c r="BV3" s="27"/>
      <c r="BW3" s="27"/>
      <c r="BX3" s="27"/>
      <c r="BY3" s="27"/>
      <c r="BZ3" s="27"/>
      <c r="CA3" s="59"/>
      <c r="CB3" s="68" t="s">
        <v>543</v>
      </c>
      <c r="CC3" s="68"/>
      <c r="CD3" s="68"/>
      <c r="CE3" s="68"/>
      <c r="CF3" s="68"/>
      <c r="CG3" s="68"/>
      <c r="CH3" s="68" t="s">
        <v>527</v>
      </c>
      <c r="CI3" s="68"/>
      <c r="CJ3" s="68"/>
      <c r="CK3" s="68"/>
      <c r="CL3" s="68"/>
      <c r="CM3" s="68"/>
      <c r="CN3" s="68" t="s">
        <v>546</v>
      </c>
      <c r="CO3" s="68"/>
      <c r="CP3" s="68"/>
      <c r="CQ3" s="68"/>
      <c r="CR3" s="68"/>
      <c r="CS3" s="68"/>
      <c r="CT3" s="27"/>
      <c r="CU3" s="59"/>
      <c r="CV3" s="68" t="s">
        <v>535</v>
      </c>
      <c r="CW3" s="68"/>
      <c r="CX3" s="68"/>
      <c r="CY3" s="68" t="s">
        <v>536</v>
      </c>
      <c r="CZ3" s="68"/>
      <c r="DA3" s="68"/>
      <c r="DB3" s="68" t="s">
        <v>537</v>
      </c>
      <c r="DC3" s="68"/>
      <c r="DD3" s="68"/>
      <c r="DE3" s="68" t="s">
        <v>538</v>
      </c>
      <c r="DF3" s="68"/>
      <c r="DG3" s="68"/>
      <c r="DH3" s="68" t="s">
        <v>539</v>
      </c>
      <c r="DI3" s="68"/>
      <c r="DJ3" s="68"/>
      <c r="DK3" s="68" t="s">
        <v>540</v>
      </c>
      <c r="DL3" s="68"/>
      <c r="DM3" s="68"/>
      <c r="DN3" s="68" t="s">
        <v>535</v>
      </c>
      <c r="DO3" s="68"/>
      <c r="DP3" s="68"/>
      <c r="DQ3" s="68" t="s">
        <v>536</v>
      </c>
      <c r="DR3" s="68"/>
      <c r="DS3" s="68"/>
      <c r="DT3" s="68" t="s">
        <v>537</v>
      </c>
      <c r="DU3" s="68"/>
      <c r="DV3" s="68"/>
      <c r="DW3" s="68" t="s">
        <v>538</v>
      </c>
      <c r="DX3" s="68"/>
      <c r="DY3" s="68"/>
      <c r="DZ3" s="68" t="s">
        <v>539</v>
      </c>
      <c r="EA3" s="68"/>
      <c r="EB3" s="68"/>
      <c r="EC3" s="68" t="s">
        <v>540</v>
      </c>
      <c r="ED3" s="68"/>
      <c r="EE3" s="68"/>
      <c r="EF3" s="68" t="s">
        <v>641</v>
      </c>
      <c r="EG3" s="68"/>
      <c r="EH3" s="68"/>
      <c r="EI3" s="68" t="s">
        <v>535</v>
      </c>
      <c r="EJ3" s="68"/>
      <c r="EK3" s="68"/>
      <c r="EL3" s="68" t="s">
        <v>536</v>
      </c>
      <c r="EM3" s="68"/>
      <c r="EN3" s="68"/>
      <c r="EO3" s="68" t="s">
        <v>537</v>
      </c>
      <c r="EP3" s="68"/>
      <c r="EQ3" s="68"/>
      <c r="ER3" s="68" t="s">
        <v>540</v>
      </c>
      <c r="ES3" s="68"/>
      <c r="ET3" s="68"/>
      <c r="EU3" s="26"/>
      <c r="EV3" s="59"/>
      <c r="EW3" s="68" t="s">
        <v>529</v>
      </c>
      <c r="EX3" s="68"/>
      <c r="EY3" s="68"/>
      <c r="EZ3" s="68" t="s">
        <v>530</v>
      </c>
      <c r="FA3" s="68"/>
      <c r="FB3" s="68"/>
      <c r="FD3" s="59"/>
      <c r="FE3" s="65" t="s">
        <v>543</v>
      </c>
      <c r="FF3" s="66"/>
      <c r="FG3" s="67"/>
      <c r="FH3" s="65" t="s">
        <v>527</v>
      </c>
      <c r="FI3" s="66"/>
      <c r="FJ3" s="67"/>
      <c r="FK3" s="65" t="s">
        <v>546</v>
      </c>
      <c r="FL3" s="66"/>
      <c r="FM3" s="67"/>
      <c r="FN3" s="68" t="s">
        <v>543</v>
      </c>
      <c r="FO3" s="68"/>
      <c r="FP3" s="68"/>
      <c r="FQ3" s="65" t="s">
        <v>527</v>
      </c>
      <c r="FR3" s="66"/>
      <c r="FS3" s="67"/>
      <c r="FT3" s="65" t="s">
        <v>546</v>
      </c>
      <c r="FU3" s="66"/>
      <c r="FV3" s="67"/>
      <c r="FW3" s="27"/>
      <c r="FX3" s="27"/>
      <c r="FY3" s="27"/>
      <c r="FZ3" s="27"/>
      <c r="GA3" s="71"/>
      <c r="GB3" s="65" t="s">
        <v>570</v>
      </c>
      <c r="GC3" s="66"/>
      <c r="GD3" s="66"/>
      <c r="GE3" s="66"/>
      <c r="GF3" s="66"/>
      <c r="GG3" s="66"/>
      <c r="GH3" s="66"/>
      <c r="GI3" s="66"/>
      <c r="GJ3" s="66"/>
      <c r="GK3" s="66"/>
      <c r="GL3" s="66"/>
      <c r="GM3" s="67"/>
      <c r="GN3" s="65" t="s">
        <v>571</v>
      </c>
      <c r="GO3" s="66"/>
      <c r="GP3" s="66"/>
      <c r="GQ3" s="66"/>
      <c r="GR3" s="66"/>
      <c r="GS3" s="66"/>
      <c r="GT3" s="66"/>
      <c r="GU3" s="66"/>
      <c r="GV3" s="66"/>
      <c r="GW3" s="27"/>
      <c r="GX3" s="59"/>
      <c r="GY3" s="65" t="s">
        <v>543</v>
      </c>
      <c r="GZ3" s="66"/>
      <c r="HA3" s="66"/>
      <c r="HB3" s="66"/>
      <c r="HC3" s="66"/>
      <c r="HD3" s="66"/>
      <c r="HE3" s="66"/>
      <c r="HF3" s="66"/>
      <c r="HG3" s="66"/>
      <c r="HH3" s="66"/>
      <c r="HI3" s="66"/>
      <c r="HJ3" s="66"/>
      <c r="HK3" s="65" t="s">
        <v>527</v>
      </c>
      <c r="HL3" s="66"/>
      <c r="HM3" s="66"/>
      <c r="HN3" s="66"/>
      <c r="HO3" s="66"/>
      <c r="HP3" s="66"/>
      <c r="HQ3" s="66"/>
      <c r="HR3" s="66"/>
      <c r="HS3" s="66"/>
      <c r="HT3" s="66"/>
      <c r="HU3" s="66"/>
      <c r="HV3" s="66"/>
      <c r="HW3" s="68" t="s">
        <v>546</v>
      </c>
      <c r="HX3" s="68"/>
      <c r="HY3" s="68"/>
      <c r="HZ3" s="68"/>
      <c r="IA3" s="68"/>
      <c r="IB3" s="68"/>
      <c r="IC3" s="68"/>
      <c r="ID3" s="68"/>
      <c r="IE3" s="68"/>
      <c r="IF3" s="68"/>
      <c r="IG3" s="68"/>
      <c r="IH3" s="68"/>
      <c r="IJ3" s="59"/>
      <c r="IK3" s="65" t="s">
        <v>570</v>
      </c>
      <c r="IL3" s="66"/>
      <c r="IM3" s="66"/>
      <c r="IN3" s="66"/>
      <c r="IO3" s="66"/>
      <c r="IP3" s="66"/>
      <c r="IQ3" s="66"/>
      <c r="IR3" s="66"/>
      <c r="IS3" s="66"/>
      <c r="IT3" s="66"/>
      <c r="IU3" s="66"/>
      <c r="IV3" s="66"/>
      <c r="IW3" s="66"/>
      <c r="IX3" s="66"/>
      <c r="IY3" s="66"/>
      <c r="IZ3" s="66"/>
      <c r="JA3" s="66"/>
      <c r="JB3" s="66"/>
      <c r="JC3" s="66"/>
      <c r="JD3" s="66"/>
      <c r="JE3" s="67"/>
      <c r="JF3" s="65" t="s">
        <v>571</v>
      </c>
      <c r="JG3" s="66"/>
      <c r="JH3" s="66"/>
      <c r="JI3" s="66"/>
      <c r="JJ3" s="66"/>
      <c r="JK3" s="66"/>
      <c r="JL3" s="66"/>
      <c r="JM3" s="66"/>
      <c r="JN3" s="66"/>
      <c r="JO3" s="66"/>
      <c r="JP3" s="66"/>
      <c r="JQ3" s="67"/>
      <c r="JS3" s="59"/>
      <c r="JT3" s="65" t="s">
        <v>543</v>
      </c>
      <c r="JU3" s="66"/>
      <c r="JV3" s="66"/>
      <c r="JW3" s="66"/>
      <c r="JX3" s="66"/>
      <c r="JY3" s="66"/>
      <c r="JZ3" s="66"/>
      <c r="KA3" s="66"/>
      <c r="KB3" s="66"/>
      <c r="KC3" s="66"/>
      <c r="KD3" s="66"/>
      <c r="KE3" s="66"/>
      <c r="KF3" s="65" t="s">
        <v>527</v>
      </c>
      <c r="KG3" s="66"/>
      <c r="KH3" s="66"/>
      <c r="KI3" s="66"/>
      <c r="KJ3" s="66"/>
      <c r="KK3" s="66"/>
      <c r="KL3" s="66"/>
      <c r="KM3" s="66"/>
      <c r="KN3" s="66"/>
      <c r="KO3" s="66"/>
      <c r="KP3" s="66"/>
      <c r="KQ3" s="66"/>
      <c r="KR3" s="66"/>
      <c r="KS3" s="66"/>
      <c r="KT3" s="66"/>
      <c r="KU3" s="66"/>
      <c r="KV3" s="66"/>
      <c r="KW3" s="67"/>
      <c r="KX3" s="65" t="s">
        <v>546</v>
      </c>
      <c r="KY3" s="66"/>
      <c r="KZ3" s="66"/>
      <c r="LA3" s="66"/>
      <c r="LB3" s="66"/>
      <c r="LC3" s="66"/>
      <c r="LD3" s="66"/>
      <c r="LE3" s="66"/>
      <c r="LF3" s="66"/>
      <c r="LG3" s="66"/>
      <c r="LH3" s="66"/>
      <c r="LI3" s="66"/>
      <c r="LJ3" s="66"/>
      <c r="LK3" s="66"/>
      <c r="LL3" s="67"/>
      <c r="LM3" s="27"/>
      <c r="LO3" s="59"/>
      <c r="LP3" s="65" t="s">
        <v>543</v>
      </c>
      <c r="LQ3" s="66"/>
      <c r="LR3" s="66"/>
      <c r="LS3" s="66"/>
      <c r="LT3" s="66"/>
      <c r="LU3" s="66"/>
      <c r="LV3" s="66"/>
      <c r="LW3" s="66"/>
      <c r="LX3" s="66"/>
      <c r="LY3" s="66"/>
      <c r="LZ3" s="66"/>
      <c r="MA3" s="66"/>
      <c r="MB3" s="66"/>
      <c r="MC3" s="66"/>
      <c r="MD3" s="66"/>
      <c r="ME3" s="66"/>
      <c r="MF3" s="66"/>
      <c r="MG3" s="66"/>
      <c r="MH3" s="65" t="s">
        <v>527</v>
      </c>
      <c r="MI3" s="66"/>
      <c r="MJ3" s="66"/>
      <c r="MK3" s="66"/>
      <c r="ML3" s="66"/>
      <c r="MM3" s="66"/>
      <c r="MN3" s="66"/>
      <c r="MO3" s="66"/>
      <c r="MP3" s="66"/>
      <c r="MQ3" s="66"/>
      <c r="MR3" s="66"/>
      <c r="MS3" s="66"/>
      <c r="MT3" s="68" t="s">
        <v>546</v>
      </c>
      <c r="MU3" s="68"/>
      <c r="MV3" s="68"/>
      <c r="MW3" s="68"/>
      <c r="MX3" s="68"/>
      <c r="MY3" s="68"/>
      <c r="MZ3" s="68"/>
      <c r="NA3" s="68"/>
      <c r="NB3" s="68"/>
      <c r="NC3" s="68"/>
      <c r="ND3" s="68"/>
      <c r="NE3" s="68"/>
      <c r="NG3" s="59"/>
      <c r="NH3" s="65" t="s">
        <v>570</v>
      </c>
      <c r="NI3" s="66"/>
      <c r="NJ3" s="66"/>
      <c r="NK3" s="66"/>
      <c r="NL3" s="66"/>
      <c r="NM3" s="66"/>
      <c r="NN3" s="66"/>
      <c r="NO3" s="66"/>
      <c r="NP3" s="66"/>
      <c r="NQ3" s="66"/>
      <c r="NR3" s="66"/>
      <c r="NS3" s="66"/>
      <c r="NT3" s="66"/>
      <c r="NU3" s="66"/>
      <c r="NV3" s="66"/>
      <c r="NW3" s="66"/>
      <c r="NX3" s="66"/>
      <c r="NY3" s="66"/>
      <c r="NZ3" s="66"/>
      <c r="OA3" s="66"/>
      <c r="OB3" s="66"/>
      <c r="OC3" s="66"/>
      <c r="OD3" s="66"/>
      <c r="OE3" s="66"/>
      <c r="OF3" s="66"/>
      <c r="OG3" s="66"/>
      <c r="OH3" s="66"/>
      <c r="OI3" s="66"/>
      <c r="OJ3" s="66"/>
      <c r="OK3" s="66"/>
      <c r="OL3" s="66"/>
      <c r="OM3" s="66"/>
      <c r="ON3" s="66"/>
      <c r="OO3" s="68" t="s">
        <v>571</v>
      </c>
      <c r="OP3" s="68"/>
      <c r="OQ3" s="68"/>
      <c r="OR3" s="68"/>
      <c r="OS3" s="68"/>
      <c r="OT3" s="68"/>
      <c r="OU3" s="68"/>
      <c r="OV3" s="68"/>
      <c r="OW3" s="68"/>
      <c r="OX3" s="68"/>
      <c r="OY3" s="68"/>
      <c r="OZ3" s="68"/>
      <c r="PA3" s="68"/>
      <c r="PB3" s="68"/>
      <c r="PC3" s="68"/>
      <c r="PD3" s="68"/>
      <c r="PE3" s="68"/>
      <c r="PF3" s="68"/>
      <c r="PG3" s="68"/>
      <c r="PH3" s="68"/>
      <c r="PI3" s="68"/>
      <c r="PJ3" s="68"/>
      <c r="PK3" s="68"/>
      <c r="PL3" s="68"/>
      <c r="PM3" s="68"/>
      <c r="PN3" s="68"/>
      <c r="PO3" s="68"/>
      <c r="PQ3" s="59"/>
      <c r="PR3" s="65" t="s">
        <v>543</v>
      </c>
      <c r="PS3" s="66"/>
      <c r="PT3" s="66"/>
      <c r="PU3" s="66"/>
      <c r="PV3" s="66"/>
      <c r="PW3" s="66"/>
      <c r="PX3" s="66"/>
      <c r="PY3" s="66"/>
      <c r="PZ3" s="66"/>
      <c r="QA3" s="66"/>
      <c r="QB3" s="66"/>
      <c r="QC3" s="66"/>
      <c r="QD3" s="66"/>
      <c r="QE3" s="66"/>
      <c r="QF3" s="66"/>
      <c r="QG3" s="66"/>
      <c r="QH3" s="66"/>
      <c r="QI3" s="66"/>
      <c r="QJ3" s="66"/>
      <c r="QK3" s="66"/>
      <c r="QL3" s="66"/>
      <c r="QM3" s="66"/>
      <c r="QN3" s="66"/>
      <c r="QO3" s="66"/>
      <c r="QP3" s="65" t="s">
        <v>527</v>
      </c>
      <c r="QQ3" s="66"/>
      <c r="QR3" s="66"/>
      <c r="QS3" s="66"/>
      <c r="QT3" s="66"/>
      <c r="QU3" s="66"/>
      <c r="QV3" s="66"/>
      <c r="QW3" s="66"/>
      <c r="QX3" s="66"/>
      <c r="QY3" s="66"/>
      <c r="QZ3" s="66"/>
      <c r="RA3" s="66"/>
      <c r="RB3" s="66"/>
      <c r="RC3" s="66"/>
      <c r="RD3" s="66"/>
      <c r="RE3" s="66"/>
      <c r="RF3" s="66"/>
      <c r="RG3" s="66"/>
      <c r="RH3" s="66"/>
      <c r="RI3" s="66"/>
      <c r="RJ3" s="66"/>
      <c r="RK3" s="66"/>
      <c r="RL3" s="66"/>
      <c r="RM3" s="66"/>
      <c r="RN3" s="66"/>
      <c r="RO3" s="66"/>
      <c r="RP3" s="66"/>
      <c r="RQ3" s="68" t="s">
        <v>546</v>
      </c>
      <c r="RR3" s="68"/>
      <c r="RS3" s="68"/>
      <c r="RT3" s="68"/>
      <c r="RU3" s="68"/>
      <c r="RV3" s="68"/>
      <c r="RW3" s="68"/>
      <c r="RX3" s="68"/>
      <c r="RY3" s="68"/>
      <c r="RZ3" s="68"/>
      <c r="SA3" s="68"/>
      <c r="SB3" s="68"/>
      <c r="SC3" s="68"/>
      <c r="SD3" s="68"/>
      <c r="SE3" s="68"/>
      <c r="SF3" s="68"/>
      <c r="SG3" s="68"/>
      <c r="SH3" s="68"/>
      <c r="SI3" s="68"/>
      <c r="SJ3" s="68"/>
      <c r="SK3" s="68"/>
      <c r="SL3" s="68"/>
      <c r="SM3" s="68"/>
      <c r="SN3" s="68"/>
      <c r="SP3" s="59"/>
      <c r="SQ3" s="65" t="s">
        <v>570</v>
      </c>
      <c r="SR3" s="66"/>
      <c r="SS3" s="66"/>
      <c r="ST3" s="66"/>
      <c r="SU3" s="66"/>
      <c r="SV3" s="66"/>
      <c r="SW3" s="66"/>
      <c r="SX3" s="66"/>
      <c r="SY3" s="66"/>
      <c r="SZ3" s="66"/>
      <c r="TA3" s="66"/>
      <c r="TB3" s="66"/>
      <c r="TC3" s="66"/>
      <c r="TD3" s="66"/>
      <c r="TE3" s="66"/>
      <c r="TF3" s="66"/>
      <c r="TG3" s="66"/>
      <c r="TH3" s="66"/>
      <c r="TI3" s="66"/>
      <c r="TJ3" s="66"/>
      <c r="TK3" s="66"/>
      <c r="TL3" s="65" t="s">
        <v>571</v>
      </c>
      <c r="TM3" s="66"/>
      <c r="TN3" s="66"/>
      <c r="TO3" s="66"/>
      <c r="TP3" s="66"/>
      <c r="TQ3" s="67"/>
      <c r="TR3" s="27"/>
      <c r="TS3" s="59"/>
      <c r="TT3" s="65" t="s">
        <v>543</v>
      </c>
      <c r="TU3" s="66"/>
      <c r="TV3" s="66"/>
      <c r="TW3" s="66"/>
      <c r="TX3" s="66"/>
      <c r="TY3" s="66"/>
      <c r="TZ3" s="66"/>
      <c r="UA3" s="66"/>
      <c r="UB3" s="66"/>
      <c r="UC3" s="66"/>
      <c r="UD3" s="66"/>
      <c r="UE3" s="66"/>
      <c r="UF3" s="65" t="s">
        <v>527</v>
      </c>
      <c r="UG3" s="66"/>
      <c r="UH3" s="66"/>
      <c r="UI3" s="66"/>
      <c r="UJ3" s="66"/>
      <c r="UK3" s="66"/>
      <c r="UL3" s="66"/>
      <c r="UM3" s="66"/>
      <c r="UN3" s="66"/>
      <c r="UO3" s="66"/>
      <c r="UP3" s="66"/>
      <c r="UQ3" s="66"/>
      <c r="UR3" s="65" t="s">
        <v>546</v>
      </c>
      <c r="US3" s="66"/>
      <c r="UT3" s="66"/>
      <c r="UU3" s="66"/>
      <c r="UV3" s="66"/>
      <c r="UW3" s="66"/>
      <c r="UX3" s="66"/>
      <c r="UY3" s="66"/>
      <c r="UZ3" s="66"/>
      <c r="VA3" s="66"/>
      <c r="VB3" s="66"/>
      <c r="VC3" s="66"/>
      <c r="VD3" s="66"/>
      <c r="VE3" s="66"/>
      <c r="VF3" s="67"/>
      <c r="VH3" s="59"/>
      <c r="VI3" s="65" t="s">
        <v>570</v>
      </c>
      <c r="VJ3" s="66"/>
      <c r="VK3" s="66"/>
      <c r="VL3" s="66"/>
      <c r="VM3" s="66"/>
      <c r="VN3" s="66"/>
      <c r="VO3" s="66"/>
      <c r="VP3" s="66"/>
      <c r="VQ3" s="66"/>
      <c r="VR3" s="66"/>
      <c r="VS3" s="66"/>
      <c r="VT3" s="66"/>
      <c r="VU3" s="66"/>
      <c r="VV3" s="66"/>
      <c r="VW3" s="66"/>
      <c r="VX3" s="66"/>
      <c r="VY3" s="66"/>
      <c r="VZ3" s="66"/>
      <c r="WA3" s="66"/>
      <c r="WB3" s="66"/>
      <c r="WC3" s="67"/>
      <c r="WD3" s="65" t="s">
        <v>571</v>
      </c>
      <c r="WE3" s="66"/>
      <c r="WF3" s="66"/>
      <c r="WG3" s="66"/>
      <c r="WH3" s="66"/>
      <c r="WI3" s="66"/>
      <c r="WJ3" s="66"/>
      <c r="WK3" s="66"/>
      <c r="WL3" s="66"/>
      <c r="WM3" s="66"/>
      <c r="WN3" s="66"/>
      <c r="WO3" s="66"/>
      <c r="WP3" s="66"/>
      <c r="WQ3" s="66"/>
      <c r="WR3" s="67"/>
      <c r="WT3" s="59"/>
      <c r="WU3" s="65" t="s">
        <v>543</v>
      </c>
      <c r="WV3" s="66"/>
      <c r="WW3" s="66"/>
      <c r="WX3" s="66"/>
      <c r="WY3" s="66"/>
      <c r="WZ3" s="66"/>
      <c r="XA3" s="66"/>
      <c r="XB3" s="66"/>
      <c r="XC3" s="66"/>
      <c r="XD3" s="66"/>
      <c r="XE3" s="66"/>
      <c r="XF3" s="66"/>
      <c r="XG3" s="66"/>
      <c r="XH3" s="66"/>
      <c r="XI3" s="66"/>
      <c r="XJ3" s="66"/>
      <c r="XK3" s="66"/>
      <c r="XL3" s="66"/>
      <c r="XM3" s="66"/>
      <c r="XN3" s="66"/>
      <c r="XO3" s="67"/>
      <c r="XP3" s="65" t="s">
        <v>527</v>
      </c>
      <c r="XQ3" s="66"/>
      <c r="XR3" s="66"/>
      <c r="XS3" s="66"/>
      <c r="XT3" s="66"/>
      <c r="XU3" s="66"/>
      <c r="XV3" s="66"/>
      <c r="XW3" s="66"/>
      <c r="XX3" s="66"/>
      <c r="XY3" s="66"/>
      <c r="XZ3" s="66"/>
      <c r="YA3" s="66"/>
      <c r="YB3" s="66"/>
      <c r="YC3" s="66"/>
      <c r="YD3" s="66"/>
      <c r="YE3" s="66"/>
      <c r="YF3" s="66"/>
      <c r="YG3" s="66"/>
      <c r="YH3" s="68" t="s">
        <v>546</v>
      </c>
      <c r="YI3" s="68"/>
      <c r="YJ3" s="68"/>
      <c r="YK3" s="68"/>
      <c r="YL3" s="68"/>
      <c r="YM3" s="68"/>
      <c r="YN3" s="68"/>
      <c r="YO3" s="68"/>
      <c r="YP3" s="68"/>
      <c r="YQ3" s="68"/>
      <c r="YR3" s="68"/>
      <c r="YS3" s="68"/>
      <c r="YT3" s="68"/>
      <c r="YU3" s="68"/>
      <c r="YV3" s="68"/>
    </row>
    <row r="4" spans="1:672" x14ac:dyDescent="0.35">
      <c r="B4" s="72"/>
      <c r="C4" s="72"/>
      <c r="D4" s="72"/>
      <c r="E4" s="8"/>
      <c r="F4" s="72"/>
      <c r="G4" s="72"/>
      <c r="H4" s="72"/>
      <c r="I4" s="72"/>
      <c r="J4" s="72"/>
      <c r="K4" s="72"/>
      <c r="L4" s="56"/>
      <c r="M4" s="7"/>
      <c r="N4" s="78"/>
      <c r="O4" s="11" t="s">
        <v>524</v>
      </c>
      <c r="P4" s="5" t="s">
        <v>523</v>
      </c>
      <c r="Q4" s="11" t="s">
        <v>531</v>
      </c>
      <c r="R4" s="11" t="s">
        <v>524</v>
      </c>
      <c r="S4" s="5" t="s">
        <v>523</v>
      </c>
      <c r="T4" s="11" t="s">
        <v>531</v>
      </c>
      <c r="U4" s="11" t="s">
        <v>524</v>
      </c>
      <c r="V4" s="5" t="s">
        <v>523</v>
      </c>
      <c r="W4" s="5" t="s">
        <v>531</v>
      </c>
      <c r="X4" s="8"/>
      <c r="Y4" s="72"/>
      <c r="Z4" s="4" t="s">
        <v>524</v>
      </c>
      <c r="AA4" s="4" t="s">
        <v>523</v>
      </c>
      <c r="AB4" s="11" t="s">
        <v>531</v>
      </c>
      <c r="AC4" s="4" t="s">
        <v>524</v>
      </c>
      <c r="AD4" s="4" t="s">
        <v>523</v>
      </c>
      <c r="AE4" s="11" t="s">
        <v>531</v>
      </c>
      <c r="AF4" s="4" t="s">
        <v>524</v>
      </c>
      <c r="AG4" s="4" t="s">
        <v>523</v>
      </c>
      <c r="AH4" s="5" t="s">
        <v>531</v>
      </c>
      <c r="AI4" s="4" t="s">
        <v>524</v>
      </c>
      <c r="AJ4" s="4" t="s">
        <v>523</v>
      </c>
      <c r="AK4" s="11" t="s">
        <v>531</v>
      </c>
      <c r="AL4" s="4" t="s">
        <v>524</v>
      </c>
      <c r="AM4" s="4" t="s">
        <v>523</v>
      </c>
      <c r="AN4" s="11" t="s">
        <v>531</v>
      </c>
      <c r="AO4" s="4" t="s">
        <v>524</v>
      </c>
      <c r="AP4" s="4" t="s">
        <v>523</v>
      </c>
      <c r="AQ4" s="5" t="s">
        <v>531</v>
      </c>
      <c r="AR4" s="8"/>
      <c r="AS4" s="72"/>
      <c r="AT4" s="4" t="s">
        <v>524</v>
      </c>
      <c r="AU4" s="4" t="s">
        <v>523</v>
      </c>
      <c r="AV4" s="11" t="s">
        <v>531</v>
      </c>
      <c r="AW4" s="4" t="s">
        <v>524</v>
      </c>
      <c r="AX4" s="4" t="s">
        <v>523</v>
      </c>
      <c r="AY4" s="11" t="s">
        <v>531</v>
      </c>
      <c r="AZ4" s="4" t="s">
        <v>524</v>
      </c>
      <c r="BA4" s="4" t="s">
        <v>523</v>
      </c>
      <c r="BB4" s="5" t="s">
        <v>531</v>
      </c>
      <c r="BC4" s="4" t="s">
        <v>524</v>
      </c>
      <c r="BD4" s="4" t="s">
        <v>523</v>
      </c>
      <c r="BE4" s="11" t="s">
        <v>531</v>
      </c>
      <c r="BF4" s="4" t="s">
        <v>524</v>
      </c>
      <c r="BG4" s="4" t="s">
        <v>523</v>
      </c>
      <c r="BH4" s="11" t="s">
        <v>531</v>
      </c>
      <c r="BI4" s="4" t="s">
        <v>524</v>
      </c>
      <c r="BJ4" s="4" t="s">
        <v>523</v>
      </c>
      <c r="BK4" s="5" t="s">
        <v>531</v>
      </c>
      <c r="BL4" s="4" t="s">
        <v>524</v>
      </c>
      <c r="BM4" s="4" t="s">
        <v>523</v>
      </c>
      <c r="BN4" s="11" t="s">
        <v>531</v>
      </c>
      <c r="BO4" s="4" t="s">
        <v>524</v>
      </c>
      <c r="BP4" s="4" t="s">
        <v>523</v>
      </c>
      <c r="BQ4" s="11" t="s">
        <v>531</v>
      </c>
      <c r="BR4" s="4" t="s">
        <v>524</v>
      </c>
      <c r="BS4" s="4" t="s">
        <v>523</v>
      </c>
      <c r="BT4" s="5" t="s">
        <v>531</v>
      </c>
      <c r="BU4" s="32"/>
      <c r="BV4" s="8"/>
      <c r="BW4" s="8"/>
      <c r="BX4" s="8"/>
      <c r="BY4" s="8"/>
      <c r="BZ4" s="8"/>
      <c r="CA4" s="59"/>
      <c r="CB4" s="5" t="s">
        <v>524</v>
      </c>
      <c r="CC4" s="5" t="s">
        <v>523</v>
      </c>
      <c r="CD4" s="5" t="s">
        <v>531</v>
      </c>
      <c r="CE4" s="5" t="s">
        <v>524</v>
      </c>
      <c r="CF4" s="5" t="s">
        <v>523</v>
      </c>
      <c r="CG4" s="5" t="s">
        <v>531</v>
      </c>
      <c r="CH4" s="5" t="s">
        <v>524</v>
      </c>
      <c r="CI4" s="5" t="s">
        <v>523</v>
      </c>
      <c r="CJ4" s="5" t="s">
        <v>531</v>
      </c>
      <c r="CK4" s="5" t="s">
        <v>524</v>
      </c>
      <c r="CL4" s="5" t="s">
        <v>523</v>
      </c>
      <c r="CM4" s="5" t="s">
        <v>531</v>
      </c>
      <c r="CN4" s="5" t="s">
        <v>524</v>
      </c>
      <c r="CO4" s="5" t="s">
        <v>523</v>
      </c>
      <c r="CP4" s="5" t="s">
        <v>531</v>
      </c>
      <c r="CQ4" s="5" t="s">
        <v>524</v>
      </c>
      <c r="CR4" s="5" t="s">
        <v>523</v>
      </c>
      <c r="CS4" s="5" t="s">
        <v>531</v>
      </c>
      <c r="CT4" s="8"/>
      <c r="CU4" s="59"/>
      <c r="CV4" s="5" t="s">
        <v>524</v>
      </c>
      <c r="CW4" s="5" t="s">
        <v>523</v>
      </c>
      <c r="CX4" s="5" t="s">
        <v>531</v>
      </c>
      <c r="CY4" s="5" t="s">
        <v>524</v>
      </c>
      <c r="CZ4" s="5" t="s">
        <v>523</v>
      </c>
      <c r="DA4" s="5" t="s">
        <v>531</v>
      </c>
      <c r="DB4" s="5" t="s">
        <v>524</v>
      </c>
      <c r="DC4" s="5" t="s">
        <v>523</v>
      </c>
      <c r="DD4" s="5" t="s">
        <v>531</v>
      </c>
      <c r="DE4" s="5" t="s">
        <v>524</v>
      </c>
      <c r="DF4" s="5" t="s">
        <v>523</v>
      </c>
      <c r="DG4" s="5" t="s">
        <v>531</v>
      </c>
      <c r="DH4" s="5" t="s">
        <v>524</v>
      </c>
      <c r="DI4" s="5" t="s">
        <v>523</v>
      </c>
      <c r="DJ4" s="5" t="s">
        <v>531</v>
      </c>
      <c r="DK4" s="5" t="s">
        <v>524</v>
      </c>
      <c r="DL4" s="5" t="s">
        <v>523</v>
      </c>
      <c r="DM4" s="5" t="s">
        <v>531</v>
      </c>
      <c r="DN4" s="5" t="s">
        <v>524</v>
      </c>
      <c r="DO4" s="5" t="s">
        <v>523</v>
      </c>
      <c r="DP4" s="5" t="s">
        <v>531</v>
      </c>
      <c r="DQ4" s="5" t="s">
        <v>524</v>
      </c>
      <c r="DR4" s="5" t="s">
        <v>523</v>
      </c>
      <c r="DS4" s="5" t="s">
        <v>531</v>
      </c>
      <c r="DT4" s="5" t="s">
        <v>524</v>
      </c>
      <c r="DU4" s="5" t="s">
        <v>523</v>
      </c>
      <c r="DV4" s="5" t="s">
        <v>531</v>
      </c>
      <c r="DW4" s="5" t="s">
        <v>524</v>
      </c>
      <c r="DX4" s="5" t="s">
        <v>523</v>
      </c>
      <c r="DY4" s="5" t="s">
        <v>531</v>
      </c>
      <c r="DZ4" s="5" t="s">
        <v>524</v>
      </c>
      <c r="EA4" s="5" t="s">
        <v>523</v>
      </c>
      <c r="EB4" s="5" t="s">
        <v>531</v>
      </c>
      <c r="EC4" s="5" t="s">
        <v>524</v>
      </c>
      <c r="ED4" s="5" t="s">
        <v>523</v>
      </c>
      <c r="EE4" s="5" t="s">
        <v>531</v>
      </c>
      <c r="EF4" s="5" t="s">
        <v>524</v>
      </c>
      <c r="EG4" s="5" t="s">
        <v>523</v>
      </c>
      <c r="EH4" s="5" t="s">
        <v>531</v>
      </c>
      <c r="EI4" s="5" t="s">
        <v>524</v>
      </c>
      <c r="EJ4" s="5" t="s">
        <v>523</v>
      </c>
      <c r="EK4" s="5" t="s">
        <v>531</v>
      </c>
      <c r="EL4" s="5" t="s">
        <v>524</v>
      </c>
      <c r="EM4" s="5" t="s">
        <v>523</v>
      </c>
      <c r="EN4" s="5" t="s">
        <v>531</v>
      </c>
      <c r="EO4" s="5" t="s">
        <v>524</v>
      </c>
      <c r="EP4" s="5" t="s">
        <v>523</v>
      </c>
      <c r="EQ4" s="5" t="s">
        <v>531</v>
      </c>
      <c r="ER4" s="5" t="s">
        <v>524</v>
      </c>
      <c r="ES4" s="5" t="s">
        <v>523</v>
      </c>
      <c r="ET4" s="5" t="s">
        <v>531</v>
      </c>
      <c r="EV4" s="59"/>
      <c r="EW4" s="5" t="s">
        <v>524</v>
      </c>
      <c r="EX4" s="5" t="s">
        <v>523</v>
      </c>
      <c r="EY4" s="5" t="s">
        <v>531</v>
      </c>
      <c r="EZ4" s="5" t="s">
        <v>524</v>
      </c>
      <c r="FA4" s="5" t="s">
        <v>523</v>
      </c>
      <c r="FB4" s="5" t="s">
        <v>531</v>
      </c>
      <c r="FD4" s="59"/>
      <c r="FE4" s="5" t="s">
        <v>524</v>
      </c>
      <c r="FF4" s="5" t="s">
        <v>523</v>
      </c>
      <c r="FG4" s="5" t="s">
        <v>531</v>
      </c>
      <c r="FH4" s="5" t="s">
        <v>524</v>
      </c>
      <c r="FI4" s="5" t="s">
        <v>523</v>
      </c>
      <c r="FJ4" s="5" t="s">
        <v>531</v>
      </c>
      <c r="FK4" s="5" t="s">
        <v>524</v>
      </c>
      <c r="FL4" s="5" t="s">
        <v>523</v>
      </c>
      <c r="FM4" s="5" t="s">
        <v>531</v>
      </c>
      <c r="FN4" s="5" t="s">
        <v>524</v>
      </c>
      <c r="FO4" s="5" t="s">
        <v>523</v>
      </c>
      <c r="FP4" s="5" t="s">
        <v>531</v>
      </c>
      <c r="FQ4" s="5" t="s">
        <v>524</v>
      </c>
      <c r="FR4" s="5" t="s">
        <v>523</v>
      </c>
      <c r="FS4" s="5" t="s">
        <v>531</v>
      </c>
      <c r="FT4" s="5" t="s">
        <v>524</v>
      </c>
      <c r="FU4" s="5" t="s">
        <v>523</v>
      </c>
      <c r="FV4" s="5" t="s">
        <v>531</v>
      </c>
      <c r="FW4" s="32"/>
      <c r="FX4" s="32"/>
      <c r="FY4" s="32"/>
      <c r="FZ4" s="32"/>
      <c r="GA4" s="72"/>
      <c r="GB4" s="5" t="s">
        <v>524</v>
      </c>
      <c r="GC4" s="5" t="s">
        <v>523</v>
      </c>
      <c r="GD4" s="5" t="s">
        <v>531</v>
      </c>
      <c r="GE4" s="5" t="s">
        <v>524</v>
      </c>
      <c r="GF4" s="5" t="s">
        <v>523</v>
      </c>
      <c r="GG4" s="5" t="s">
        <v>531</v>
      </c>
      <c r="GH4" s="5" t="s">
        <v>524</v>
      </c>
      <c r="GI4" s="5" t="s">
        <v>523</v>
      </c>
      <c r="GJ4" s="5" t="s">
        <v>531</v>
      </c>
      <c r="GK4" s="5" t="s">
        <v>524</v>
      </c>
      <c r="GL4" s="5" t="s">
        <v>523</v>
      </c>
      <c r="GM4" s="5" t="s">
        <v>531</v>
      </c>
      <c r="GN4" s="5" t="s">
        <v>524</v>
      </c>
      <c r="GO4" s="5" t="s">
        <v>523</v>
      </c>
      <c r="GP4" s="5" t="s">
        <v>531</v>
      </c>
      <c r="GQ4" s="5" t="s">
        <v>524</v>
      </c>
      <c r="GR4" s="5" t="s">
        <v>523</v>
      </c>
      <c r="GS4" s="5" t="s">
        <v>531</v>
      </c>
      <c r="GT4" s="5" t="s">
        <v>524</v>
      </c>
      <c r="GU4" s="5" t="s">
        <v>523</v>
      </c>
      <c r="GV4" s="5" t="s">
        <v>531</v>
      </c>
      <c r="GW4" s="32"/>
      <c r="GX4" s="59"/>
      <c r="GY4" s="5" t="s">
        <v>524</v>
      </c>
      <c r="GZ4" s="5" t="s">
        <v>523</v>
      </c>
      <c r="HA4" s="5" t="s">
        <v>531</v>
      </c>
      <c r="HB4" s="5" t="s">
        <v>524</v>
      </c>
      <c r="HC4" s="5" t="s">
        <v>523</v>
      </c>
      <c r="HD4" s="5" t="s">
        <v>531</v>
      </c>
      <c r="HE4" s="5" t="s">
        <v>524</v>
      </c>
      <c r="HF4" s="5" t="s">
        <v>523</v>
      </c>
      <c r="HG4" s="5" t="s">
        <v>531</v>
      </c>
      <c r="HH4" s="5" t="s">
        <v>524</v>
      </c>
      <c r="HI4" s="5" t="s">
        <v>523</v>
      </c>
      <c r="HJ4" s="5" t="s">
        <v>531</v>
      </c>
      <c r="HK4" s="5" t="s">
        <v>524</v>
      </c>
      <c r="HL4" s="5" t="s">
        <v>523</v>
      </c>
      <c r="HM4" s="5" t="s">
        <v>531</v>
      </c>
      <c r="HN4" s="5" t="s">
        <v>524</v>
      </c>
      <c r="HO4" s="5" t="s">
        <v>523</v>
      </c>
      <c r="HP4" s="5" t="s">
        <v>531</v>
      </c>
      <c r="HQ4" s="5" t="s">
        <v>524</v>
      </c>
      <c r="HR4" s="5" t="s">
        <v>523</v>
      </c>
      <c r="HS4" s="5" t="s">
        <v>531</v>
      </c>
      <c r="HT4" s="5" t="s">
        <v>524</v>
      </c>
      <c r="HU4" s="5" t="s">
        <v>523</v>
      </c>
      <c r="HV4" s="5" t="s">
        <v>531</v>
      </c>
      <c r="HW4" s="5" t="s">
        <v>524</v>
      </c>
      <c r="HX4" s="5" t="s">
        <v>523</v>
      </c>
      <c r="HY4" s="5" t="s">
        <v>531</v>
      </c>
      <c r="HZ4" s="5" t="s">
        <v>524</v>
      </c>
      <c r="IA4" s="5" t="s">
        <v>523</v>
      </c>
      <c r="IB4" s="5" t="s">
        <v>531</v>
      </c>
      <c r="IC4" s="5" t="s">
        <v>524</v>
      </c>
      <c r="ID4" s="5" t="s">
        <v>523</v>
      </c>
      <c r="IE4" s="5" t="s">
        <v>531</v>
      </c>
      <c r="IF4" s="5" t="s">
        <v>524</v>
      </c>
      <c r="IG4" s="5" t="s">
        <v>523</v>
      </c>
      <c r="IH4" s="5" t="s">
        <v>531</v>
      </c>
      <c r="IJ4" s="59"/>
      <c r="IK4" s="5" t="s">
        <v>524</v>
      </c>
      <c r="IL4" s="5" t="s">
        <v>523</v>
      </c>
      <c r="IM4" s="5" t="s">
        <v>531</v>
      </c>
      <c r="IN4" s="5" t="s">
        <v>524</v>
      </c>
      <c r="IO4" s="5" t="s">
        <v>523</v>
      </c>
      <c r="IP4" s="5" t="s">
        <v>531</v>
      </c>
      <c r="IQ4" s="5" t="s">
        <v>524</v>
      </c>
      <c r="IR4" s="5" t="s">
        <v>523</v>
      </c>
      <c r="IS4" s="5" t="s">
        <v>531</v>
      </c>
      <c r="IT4" s="5" t="s">
        <v>524</v>
      </c>
      <c r="IU4" s="5" t="s">
        <v>523</v>
      </c>
      <c r="IV4" s="5" t="s">
        <v>531</v>
      </c>
      <c r="IW4" s="5" t="s">
        <v>524</v>
      </c>
      <c r="IX4" s="5" t="s">
        <v>523</v>
      </c>
      <c r="IY4" s="5" t="s">
        <v>531</v>
      </c>
      <c r="IZ4" s="5" t="s">
        <v>524</v>
      </c>
      <c r="JA4" s="5" t="s">
        <v>523</v>
      </c>
      <c r="JB4" s="5" t="s">
        <v>531</v>
      </c>
      <c r="JC4" s="5" t="s">
        <v>524</v>
      </c>
      <c r="JD4" s="5" t="s">
        <v>523</v>
      </c>
      <c r="JE4" s="5" t="s">
        <v>531</v>
      </c>
      <c r="JF4" s="5" t="s">
        <v>524</v>
      </c>
      <c r="JG4" s="5" t="s">
        <v>523</v>
      </c>
      <c r="JH4" s="5" t="s">
        <v>531</v>
      </c>
      <c r="JI4" s="5" t="s">
        <v>524</v>
      </c>
      <c r="JJ4" s="5" t="s">
        <v>523</v>
      </c>
      <c r="JK4" s="5" t="s">
        <v>531</v>
      </c>
      <c r="JL4" s="5" t="s">
        <v>524</v>
      </c>
      <c r="JM4" s="5" t="s">
        <v>523</v>
      </c>
      <c r="JN4" s="5" t="s">
        <v>531</v>
      </c>
      <c r="JO4" s="5" t="s">
        <v>524</v>
      </c>
      <c r="JP4" s="5" t="s">
        <v>523</v>
      </c>
      <c r="JQ4" s="5" t="s">
        <v>531</v>
      </c>
      <c r="JS4" s="59"/>
      <c r="JT4" s="5" t="s">
        <v>524</v>
      </c>
      <c r="JU4" s="5" t="s">
        <v>523</v>
      </c>
      <c r="JV4" s="5" t="s">
        <v>531</v>
      </c>
      <c r="JW4" s="5" t="s">
        <v>524</v>
      </c>
      <c r="JX4" s="5" t="s">
        <v>523</v>
      </c>
      <c r="JY4" s="5" t="s">
        <v>531</v>
      </c>
      <c r="JZ4" s="5" t="s">
        <v>524</v>
      </c>
      <c r="KA4" s="5" t="s">
        <v>523</v>
      </c>
      <c r="KB4" s="5" t="s">
        <v>531</v>
      </c>
      <c r="KC4" s="5" t="s">
        <v>524</v>
      </c>
      <c r="KD4" s="5" t="s">
        <v>523</v>
      </c>
      <c r="KE4" s="5" t="s">
        <v>531</v>
      </c>
      <c r="KF4" s="5" t="s">
        <v>524</v>
      </c>
      <c r="KG4" s="5" t="s">
        <v>523</v>
      </c>
      <c r="KH4" s="5" t="s">
        <v>531</v>
      </c>
      <c r="KI4" s="5" t="s">
        <v>524</v>
      </c>
      <c r="KJ4" s="5" t="s">
        <v>523</v>
      </c>
      <c r="KK4" s="5" t="s">
        <v>531</v>
      </c>
      <c r="KL4" s="5" t="s">
        <v>524</v>
      </c>
      <c r="KM4" s="5" t="s">
        <v>523</v>
      </c>
      <c r="KN4" s="5" t="s">
        <v>531</v>
      </c>
      <c r="KO4" s="5" t="s">
        <v>524</v>
      </c>
      <c r="KP4" s="5" t="s">
        <v>523</v>
      </c>
      <c r="KQ4" s="5" t="s">
        <v>531</v>
      </c>
      <c r="KR4" s="5" t="s">
        <v>524</v>
      </c>
      <c r="KS4" s="5" t="s">
        <v>523</v>
      </c>
      <c r="KT4" s="5" t="s">
        <v>531</v>
      </c>
      <c r="KU4" s="5" t="s">
        <v>524</v>
      </c>
      <c r="KV4" s="5" t="s">
        <v>523</v>
      </c>
      <c r="KW4" s="5" t="s">
        <v>531</v>
      </c>
      <c r="KX4" s="5" t="s">
        <v>524</v>
      </c>
      <c r="KY4" s="5" t="s">
        <v>523</v>
      </c>
      <c r="KZ4" s="5" t="s">
        <v>531</v>
      </c>
      <c r="LA4" s="5" t="s">
        <v>524</v>
      </c>
      <c r="LB4" s="5" t="s">
        <v>523</v>
      </c>
      <c r="LC4" s="5" t="s">
        <v>531</v>
      </c>
      <c r="LD4" s="5" t="s">
        <v>524</v>
      </c>
      <c r="LE4" s="5" t="s">
        <v>523</v>
      </c>
      <c r="LF4" s="5" t="s">
        <v>531</v>
      </c>
      <c r="LG4" s="5" t="s">
        <v>524</v>
      </c>
      <c r="LH4" s="5" t="s">
        <v>523</v>
      </c>
      <c r="LI4" s="5" t="s">
        <v>531</v>
      </c>
      <c r="LJ4" s="5" t="s">
        <v>524</v>
      </c>
      <c r="LK4" s="5" t="s">
        <v>523</v>
      </c>
      <c r="LL4" s="5" t="s">
        <v>531</v>
      </c>
      <c r="LM4" s="32"/>
      <c r="LO4" s="59"/>
      <c r="LP4" s="5" t="s">
        <v>524</v>
      </c>
      <c r="LQ4" s="5" t="s">
        <v>523</v>
      </c>
      <c r="LR4" s="5" t="s">
        <v>531</v>
      </c>
      <c r="LS4" s="5" t="s">
        <v>524</v>
      </c>
      <c r="LT4" s="5" t="s">
        <v>523</v>
      </c>
      <c r="LU4" s="5" t="s">
        <v>531</v>
      </c>
      <c r="LV4" s="5" t="s">
        <v>524</v>
      </c>
      <c r="LW4" s="5" t="s">
        <v>523</v>
      </c>
      <c r="LX4" s="5" t="s">
        <v>531</v>
      </c>
      <c r="LY4" s="5" t="s">
        <v>524</v>
      </c>
      <c r="LZ4" s="5" t="s">
        <v>523</v>
      </c>
      <c r="MA4" s="5" t="s">
        <v>531</v>
      </c>
      <c r="MB4" s="5" t="s">
        <v>524</v>
      </c>
      <c r="MC4" s="5" t="s">
        <v>523</v>
      </c>
      <c r="MD4" s="5" t="s">
        <v>531</v>
      </c>
      <c r="ME4" s="5" t="s">
        <v>524</v>
      </c>
      <c r="MF4" s="5" t="s">
        <v>523</v>
      </c>
      <c r="MG4" s="5" t="s">
        <v>531</v>
      </c>
      <c r="MH4" s="5" t="s">
        <v>524</v>
      </c>
      <c r="MI4" s="5" t="s">
        <v>523</v>
      </c>
      <c r="MJ4" s="5" t="s">
        <v>531</v>
      </c>
      <c r="MK4" s="5" t="s">
        <v>524</v>
      </c>
      <c r="ML4" s="5" t="s">
        <v>523</v>
      </c>
      <c r="MM4" s="5" t="s">
        <v>531</v>
      </c>
      <c r="MN4" s="5" t="s">
        <v>524</v>
      </c>
      <c r="MO4" s="5" t="s">
        <v>523</v>
      </c>
      <c r="MP4" s="5" t="s">
        <v>531</v>
      </c>
      <c r="MQ4" s="5" t="s">
        <v>524</v>
      </c>
      <c r="MR4" s="5" t="s">
        <v>523</v>
      </c>
      <c r="MS4" s="5" t="s">
        <v>531</v>
      </c>
      <c r="MT4" s="5" t="s">
        <v>524</v>
      </c>
      <c r="MU4" s="5" t="s">
        <v>523</v>
      </c>
      <c r="MV4" s="5" t="s">
        <v>531</v>
      </c>
      <c r="MW4" s="5" t="s">
        <v>524</v>
      </c>
      <c r="MX4" s="5" t="s">
        <v>523</v>
      </c>
      <c r="MY4" s="5" t="s">
        <v>531</v>
      </c>
      <c r="MZ4" s="5" t="s">
        <v>524</v>
      </c>
      <c r="NA4" s="5" t="s">
        <v>523</v>
      </c>
      <c r="NB4" s="5" t="s">
        <v>531</v>
      </c>
      <c r="NC4" s="5" t="s">
        <v>524</v>
      </c>
      <c r="ND4" s="5" t="s">
        <v>523</v>
      </c>
      <c r="NE4" s="5" t="s">
        <v>531</v>
      </c>
      <c r="NG4" s="59"/>
      <c r="NH4" s="6" t="s">
        <v>524</v>
      </c>
      <c r="NI4" s="6" t="s">
        <v>523</v>
      </c>
      <c r="NJ4" s="6" t="s">
        <v>531</v>
      </c>
      <c r="NK4" s="6" t="s">
        <v>524</v>
      </c>
      <c r="NL4" s="6" t="s">
        <v>523</v>
      </c>
      <c r="NM4" s="6" t="s">
        <v>531</v>
      </c>
      <c r="NN4" s="6" t="s">
        <v>524</v>
      </c>
      <c r="NO4" s="6" t="s">
        <v>523</v>
      </c>
      <c r="NP4" s="6" t="s">
        <v>531</v>
      </c>
      <c r="NQ4" s="6" t="s">
        <v>524</v>
      </c>
      <c r="NR4" s="6" t="s">
        <v>523</v>
      </c>
      <c r="NS4" s="6" t="s">
        <v>531</v>
      </c>
      <c r="NT4" s="6" t="s">
        <v>524</v>
      </c>
      <c r="NU4" s="6" t="s">
        <v>523</v>
      </c>
      <c r="NV4" s="6" t="s">
        <v>531</v>
      </c>
      <c r="NW4" s="6" t="s">
        <v>524</v>
      </c>
      <c r="NX4" s="6" t="s">
        <v>523</v>
      </c>
      <c r="NY4" s="6" t="s">
        <v>531</v>
      </c>
      <c r="NZ4" s="6" t="s">
        <v>524</v>
      </c>
      <c r="OA4" s="6" t="s">
        <v>523</v>
      </c>
      <c r="OB4" s="6" t="s">
        <v>531</v>
      </c>
      <c r="OC4" s="6" t="s">
        <v>524</v>
      </c>
      <c r="OD4" s="6" t="s">
        <v>523</v>
      </c>
      <c r="OE4" s="6" t="s">
        <v>531</v>
      </c>
      <c r="OF4" s="6" t="s">
        <v>524</v>
      </c>
      <c r="OG4" s="6" t="s">
        <v>523</v>
      </c>
      <c r="OH4" s="6" t="s">
        <v>531</v>
      </c>
      <c r="OI4" s="6" t="s">
        <v>524</v>
      </c>
      <c r="OJ4" s="6" t="s">
        <v>523</v>
      </c>
      <c r="OK4" s="6" t="s">
        <v>531</v>
      </c>
      <c r="OL4" s="6" t="s">
        <v>524</v>
      </c>
      <c r="OM4" s="6" t="s">
        <v>523</v>
      </c>
      <c r="ON4" s="6" t="s">
        <v>531</v>
      </c>
      <c r="OO4" s="6" t="s">
        <v>524</v>
      </c>
      <c r="OP4" s="6" t="s">
        <v>523</v>
      </c>
      <c r="OQ4" s="6" t="s">
        <v>531</v>
      </c>
      <c r="OR4" s="6" t="s">
        <v>524</v>
      </c>
      <c r="OS4" s="6" t="s">
        <v>523</v>
      </c>
      <c r="OT4" s="6" t="s">
        <v>531</v>
      </c>
      <c r="OU4" s="6" t="s">
        <v>524</v>
      </c>
      <c r="OV4" s="6" t="s">
        <v>523</v>
      </c>
      <c r="OW4" s="6" t="s">
        <v>531</v>
      </c>
      <c r="OX4" s="6" t="s">
        <v>524</v>
      </c>
      <c r="OY4" s="6" t="s">
        <v>523</v>
      </c>
      <c r="OZ4" s="6" t="s">
        <v>531</v>
      </c>
      <c r="PA4" s="6" t="s">
        <v>524</v>
      </c>
      <c r="PB4" s="6" t="s">
        <v>523</v>
      </c>
      <c r="PC4" s="6" t="s">
        <v>531</v>
      </c>
      <c r="PD4" s="6" t="s">
        <v>524</v>
      </c>
      <c r="PE4" s="6" t="s">
        <v>523</v>
      </c>
      <c r="PF4" s="6" t="s">
        <v>531</v>
      </c>
      <c r="PG4" s="6" t="s">
        <v>524</v>
      </c>
      <c r="PH4" s="6" t="s">
        <v>523</v>
      </c>
      <c r="PI4" s="6" t="s">
        <v>531</v>
      </c>
      <c r="PJ4" s="6" t="s">
        <v>524</v>
      </c>
      <c r="PK4" s="6" t="s">
        <v>523</v>
      </c>
      <c r="PL4" s="6" t="s">
        <v>531</v>
      </c>
      <c r="PM4" s="6" t="s">
        <v>524</v>
      </c>
      <c r="PN4" s="6" t="s">
        <v>523</v>
      </c>
      <c r="PO4" s="6" t="s">
        <v>531</v>
      </c>
      <c r="PQ4" s="59"/>
      <c r="PR4" s="6" t="s">
        <v>524</v>
      </c>
      <c r="PS4" s="6" t="s">
        <v>523</v>
      </c>
      <c r="PT4" s="6" t="s">
        <v>531</v>
      </c>
      <c r="PU4" s="6" t="s">
        <v>524</v>
      </c>
      <c r="PV4" s="6" t="s">
        <v>523</v>
      </c>
      <c r="PW4" s="6" t="s">
        <v>531</v>
      </c>
      <c r="PX4" s="6" t="s">
        <v>524</v>
      </c>
      <c r="PY4" s="6" t="s">
        <v>523</v>
      </c>
      <c r="PZ4" s="6" t="s">
        <v>531</v>
      </c>
      <c r="QA4" s="6" t="s">
        <v>524</v>
      </c>
      <c r="QB4" s="6" t="s">
        <v>523</v>
      </c>
      <c r="QC4" s="6" t="s">
        <v>531</v>
      </c>
      <c r="QD4" s="6" t="s">
        <v>524</v>
      </c>
      <c r="QE4" s="6" t="s">
        <v>523</v>
      </c>
      <c r="QF4" s="6" t="s">
        <v>531</v>
      </c>
      <c r="QG4" s="6" t="s">
        <v>524</v>
      </c>
      <c r="QH4" s="6" t="s">
        <v>523</v>
      </c>
      <c r="QI4" s="6" t="s">
        <v>531</v>
      </c>
      <c r="QJ4" s="6" t="s">
        <v>524</v>
      </c>
      <c r="QK4" s="6" t="s">
        <v>523</v>
      </c>
      <c r="QL4" s="6" t="s">
        <v>531</v>
      </c>
      <c r="QM4" s="6" t="s">
        <v>524</v>
      </c>
      <c r="QN4" s="6" t="s">
        <v>523</v>
      </c>
      <c r="QO4" s="6" t="s">
        <v>531</v>
      </c>
      <c r="QP4" s="6" t="s">
        <v>524</v>
      </c>
      <c r="QQ4" s="6" t="s">
        <v>523</v>
      </c>
      <c r="QR4" s="6" t="s">
        <v>531</v>
      </c>
      <c r="QS4" s="6" t="s">
        <v>524</v>
      </c>
      <c r="QT4" s="6" t="s">
        <v>523</v>
      </c>
      <c r="QU4" s="6" t="s">
        <v>531</v>
      </c>
      <c r="QV4" s="6" t="s">
        <v>524</v>
      </c>
      <c r="QW4" s="6" t="s">
        <v>523</v>
      </c>
      <c r="QX4" s="6" t="s">
        <v>531</v>
      </c>
      <c r="QY4" s="6" t="s">
        <v>524</v>
      </c>
      <c r="QZ4" s="6" t="s">
        <v>523</v>
      </c>
      <c r="RA4" s="6" t="s">
        <v>531</v>
      </c>
      <c r="RB4" s="6" t="s">
        <v>524</v>
      </c>
      <c r="RC4" s="6" t="s">
        <v>523</v>
      </c>
      <c r="RD4" s="6" t="s">
        <v>531</v>
      </c>
      <c r="RE4" s="6" t="s">
        <v>524</v>
      </c>
      <c r="RF4" s="6" t="s">
        <v>523</v>
      </c>
      <c r="RG4" s="6" t="s">
        <v>531</v>
      </c>
      <c r="RH4" s="6" t="s">
        <v>524</v>
      </c>
      <c r="RI4" s="6" t="s">
        <v>523</v>
      </c>
      <c r="RJ4" s="6" t="s">
        <v>531</v>
      </c>
      <c r="RK4" s="6" t="s">
        <v>524</v>
      </c>
      <c r="RL4" s="6" t="s">
        <v>523</v>
      </c>
      <c r="RM4" s="6" t="s">
        <v>531</v>
      </c>
      <c r="RN4" s="6" t="s">
        <v>524</v>
      </c>
      <c r="RO4" s="6" t="s">
        <v>523</v>
      </c>
      <c r="RP4" s="6" t="s">
        <v>531</v>
      </c>
      <c r="RQ4" s="6" t="s">
        <v>524</v>
      </c>
      <c r="RR4" s="6" t="s">
        <v>523</v>
      </c>
      <c r="RS4" s="6" t="s">
        <v>531</v>
      </c>
      <c r="RT4" s="6" t="s">
        <v>524</v>
      </c>
      <c r="RU4" s="6" t="s">
        <v>523</v>
      </c>
      <c r="RV4" s="6" t="s">
        <v>531</v>
      </c>
      <c r="RW4" s="6" t="s">
        <v>524</v>
      </c>
      <c r="RX4" s="6" t="s">
        <v>523</v>
      </c>
      <c r="RY4" s="6" t="s">
        <v>531</v>
      </c>
      <c r="RZ4" s="6" t="s">
        <v>524</v>
      </c>
      <c r="SA4" s="6" t="s">
        <v>523</v>
      </c>
      <c r="SB4" s="6" t="s">
        <v>531</v>
      </c>
      <c r="SC4" s="6" t="s">
        <v>524</v>
      </c>
      <c r="SD4" s="6" t="s">
        <v>523</v>
      </c>
      <c r="SE4" s="6" t="s">
        <v>531</v>
      </c>
      <c r="SF4" s="6" t="s">
        <v>524</v>
      </c>
      <c r="SG4" s="6" t="s">
        <v>523</v>
      </c>
      <c r="SH4" s="6" t="s">
        <v>531</v>
      </c>
      <c r="SI4" s="6" t="s">
        <v>524</v>
      </c>
      <c r="SJ4" s="6" t="s">
        <v>523</v>
      </c>
      <c r="SK4" s="6" t="s">
        <v>531</v>
      </c>
      <c r="SL4" s="6" t="s">
        <v>524</v>
      </c>
      <c r="SM4" s="6" t="s">
        <v>523</v>
      </c>
      <c r="SN4" s="6" t="s">
        <v>531</v>
      </c>
      <c r="SP4" s="59"/>
      <c r="SQ4" s="6" t="s">
        <v>524</v>
      </c>
      <c r="SR4" s="6" t="s">
        <v>523</v>
      </c>
      <c r="SS4" s="6" t="s">
        <v>531</v>
      </c>
      <c r="ST4" s="6" t="s">
        <v>524</v>
      </c>
      <c r="SU4" s="6" t="s">
        <v>523</v>
      </c>
      <c r="SV4" s="6" t="s">
        <v>531</v>
      </c>
      <c r="SW4" s="6" t="s">
        <v>524</v>
      </c>
      <c r="SX4" s="6" t="s">
        <v>523</v>
      </c>
      <c r="SY4" s="6" t="s">
        <v>531</v>
      </c>
      <c r="SZ4" s="6" t="s">
        <v>524</v>
      </c>
      <c r="TA4" s="6" t="s">
        <v>523</v>
      </c>
      <c r="TB4" s="6" t="s">
        <v>531</v>
      </c>
      <c r="TC4" s="6" t="s">
        <v>524</v>
      </c>
      <c r="TD4" s="6" t="s">
        <v>523</v>
      </c>
      <c r="TE4" s="6" t="s">
        <v>531</v>
      </c>
      <c r="TF4" s="6" t="s">
        <v>524</v>
      </c>
      <c r="TG4" s="6" t="s">
        <v>523</v>
      </c>
      <c r="TH4" s="6" t="s">
        <v>531</v>
      </c>
      <c r="TI4" s="6" t="s">
        <v>524</v>
      </c>
      <c r="TJ4" s="6" t="s">
        <v>523</v>
      </c>
      <c r="TK4" s="6" t="s">
        <v>531</v>
      </c>
      <c r="TL4" s="6" t="s">
        <v>524</v>
      </c>
      <c r="TM4" s="6" t="s">
        <v>523</v>
      </c>
      <c r="TN4" s="6" t="s">
        <v>531</v>
      </c>
      <c r="TO4" s="6" t="s">
        <v>524</v>
      </c>
      <c r="TP4" s="6" t="s">
        <v>523</v>
      </c>
      <c r="TQ4" s="6" t="s">
        <v>531</v>
      </c>
      <c r="TR4" s="8"/>
      <c r="TS4" s="59"/>
      <c r="TT4" s="6" t="s">
        <v>524</v>
      </c>
      <c r="TU4" s="6" t="s">
        <v>523</v>
      </c>
      <c r="TV4" s="6" t="s">
        <v>531</v>
      </c>
      <c r="TW4" s="6" t="s">
        <v>524</v>
      </c>
      <c r="TX4" s="6" t="s">
        <v>523</v>
      </c>
      <c r="TY4" s="6" t="s">
        <v>531</v>
      </c>
      <c r="TZ4" s="6" t="s">
        <v>524</v>
      </c>
      <c r="UA4" s="6" t="s">
        <v>523</v>
      </c>
      <c r="UB4" s="6" t="s">
        <v>531</v>
      </c>
      <c r="UC4" s="6" t="s">
        <v>524</v>
      </c>
      <c r="UD4" s="6" t="s">
        <v>523</v>
      </c>
      <c r="UE4" s="6" t="s">
        <v>531</v>
      </c>
      <c r="UF4" s="6" t="s">
        <v>524</v>
      </c>
      <c r="UG4" s="6" t="s">
        <v>523</v>
      </c>
      <c r="UH4" s="6" t="s">
        <v>531</v>
      </c>
      <c r="UI4" s="6" t="s">
        <v>524</v>
      </c>
      <c r="UJ4" s="6" t="s">
        <v>523</v>
      </c>
      <c r="UK4" s="6" t="s">
        <v>531</v>
      </c>
      <c r="UL4" s="6" t="s">
        <v>524</v>
      </c>
      <c r="UM4" s="6" t="s">
        <v>523</v>
      </c>
      <c r="UN4" s="6" t="s">
        <v>531</v>
      </c>
      <c r="UO4" s="6" t="s">
        <v>524</v>
      </c>
      <c r="UP4" s="6" t="s">
        <v>523</v>
      </c>
      <c r="UQ4" s="6" t="s">
        <v>531</v>
      </c>
      <c r="UR4" s="6" t="s">
        <v>524</v>
      </c>
      <c r="US4" s="6" t="s">
        <v>523</v>
      </c>
      <c r="UT4" s="6" t="s">
        <v>531</v>
      </c>
      <c r="UU4" s="6" t="s">
        <v>524</v>
      </c>
      <c r="UV4" s="6" t="s">
        <v>523</v>
      </c>
      <c r="UW4" s="6" t="s">
        <v>531</v>
      </c>
      <c r="UX4" s="6" t="s">
        <v>524</v>
      </c>
      <c r="UY4" s="6" t="s">
        <v>523</v>
      </c>
      <c r="UZ4" s="6" t="s">
        <v>531</v>
      </c>
      <c r="VA4" s="6" t="s">
        <v>524</v>
      </c>
      <c r="VB4" s="6" t="s">
        <v>523</v>
      </c>
      <c r="VC4" s="6" t="s">
        <v>531</v>
      </c>
      <c r="VD4" s="6" t="s">
        <v>524</v>
      </c>
      <c r="VE4" s="6" t="s">
        <v>523</v>
      </c>
      <c r="VF4" s="6" t="s">
        <v>531</v>
      </c>
      <c r="VH4" s="59"/>
      <c r="VI4" s="5" t="s">
        <v>524</v>
      </c>
      <c r="VJ4" s="5" t="s">
        <v>523</v>
      </c>
      <c r="VK4" s="5" t="s">
        <v>531</v>
      </c>
      <c r="VL4" s="5" t="s">
        <v>524</v>
      </c>
      <c r="VM4" s="5" t="s">
        <v>523</v>
      </c>
      <c r="VN4" s="5" t="s">
        <v>531</v>
      </c>
      <c r="VO4" s="5" t="s">
        <v>524</v>
      </c>
      <c r="VP4" s="5" t="s">
        <v>523</v>
      </c>
      <c r="VQ4" s="5" t="s">
        <v>531</v>
      </c>
      <c r="VR4" s="5" t="s">
        <v>524</v>
      </c>
      <c r="VS4" s="5" t="s">
        <v>523</v>
      </c>
      <c r="VT4" s="5" t="s">
        <v>531</v>
      </c>
      <c r="VU4" s="5" t="s">
        <v>524</v>
      </c>
      <c r="VV4" s="5" t="s">
        <v>523</v>
      </c>
      <c r="VW4" s="5" t="s">
        <v>531</v>
      </c>
      <c r="VX4" s="5" t="s">
        <v>524</v>
      </c>
      <c r="VY4" s="5" t="s">
        <v>523</v>
      </c>
      <c r="VZ4" s="5" t="s">
        <v>531</v>
      </c>
      <c r="WA4" s="5" t="s">
        <v>524</v>
      </c>
      <c r="WB4" s="5" t="s">
        <v>523</v>
      </c>
      <c r="WC4" s="5" t="s">
        <v>531</v>
      </c>
      <c r="WD4" s="5" t="s">
        <v>524</v>
      </c>
      <c r="WE4" s="5" t="s">
        <v>523</v>
      </c>
      <c r="WF4" s="5" t="s">
        <v>531</v>
      </c>
      <c r="WG4" s="5" t="s">
        <v>524</v>
      </c>
      <c r="WH4" s="5" t="s">
        <v>523</v>
      </c>
      <c r="WI4" s="5" t="s">
        <v>531</v>
      </c>
      <c r="WJ4" s="5" t="s">
        <v>524</v>
      </c>
      <c r="WK4" s="5" t="s">
        <v>523</v>
      </c>
      <c r="WL4" s="5" t="s">
        <v>531</v>
      </c>
      <c r="WM4" s="5" t="s">
        <v>524</v>
      </c>
      <c r="WN4" s="5" t="s">
        <v>523</v>
      </c>
      <c r="WO4" s="5" t="s">
        <v>531</v>
      </c>
      <c r="WP4" s="5" t="s">
        <v>524</v>
      </c>
      <c r="WQ4" s="5" t="s">
        <v>523</v>
      </c>
      <c r="WR4" s="5" t="s">
        <v>531</v>
      </c>
      <c r="WT4" s="59"/>
      <c r="WU4" s="5" t="s">
        <v>524</v>
      </c>
      <c r="WV4" s="5" t="s">
        <v>523</v>
      </c>
      <c r="WW4" s="5" t="s">
        <v>531</v>
      </c>
      <c r="WX4" s="5" t="s">
        <v>524</v>
      </c>
      <c r="WY4" s="5" t="s">
        <v>523</v>
      </c>
      <c r="WZ4" s="5" t="s">
        <v>531</v>
      </c>
      <c r="XA4" s="5" t="s">
        <v>524</v>
      </c>
      <c r="XB4" s="5" t="s">
        <v>523</v>
      </c>
      <c r="XC4" s="5" t="s">
        <v>531</v>
      </c>
      <c r="XD4" s="5" t="s">
        <v>524</v>
      </c>
      <c r="XE4" s="5" t="s">
        <v>523</v>
      </c>
      <c r="XF4" s="5" t="s">
        <v>531</v>
      </c>
      <c r="XG4" s="5" t="s">
        <v>524</v>
      </c>
      <c r="XH4" s="5" t="s">
        <v>523</v>
      </c>
      <c r="XI4" s="5" t="s">
        <v>531</v>
      </c>
      <c r="XJ4" s="5" t="s">
        <v>524</v>
      </c>
      <c r="XK4" s="5" t="s">
        <v>523</v>
      </c>
      <c r="XL4" s="5" t="s">
        <v>531</v>
      </c>
      <c r="XM4" s="5" t="s">
        <v>524</v>
      </c>
      <c r="XN4" s="5" t="s">
        <v>523</v>
      </c>
      <c r="XO4" s="5" t="s">
        <v>531</v>
      </c>
      <c r="XP4" s="5" t="s">
        <v>524</v>
      </c>
      <c r="XQ4" s="5" t="s">
        <v>523</v>
      </c>
      <c r="XR4" s="5" t="s">
        <v>531</v>
      </c>
      <c r="XS4" s="5" t="s">
        <v>524</v>
      </c>
      <c r="XT4" s="5" t="s">
        <v>523</v>
      </c>
      <c r="XU4" s="5" t="s">
        <v>531</v>
      </c>
      <c r="XV4" s="5" t="s">
        <v>524</v>
      </c>
      <c r="XW4" s="5" t="s">
        <v>523</v>
      </c>
      <c r="XX4" s="5" t="s">
        <v>531</v>
      </c>
      <c r="XY4" s="5" t="s">
        <v>524</v>
      </c>
      <c r="XZ4" s="5" t="s">
        <v>523</v>
      </c>
      <c r="YA4" s="5" t="s">
        <v>531</v>
      </c>
      <c r="YB4" s="5" t="s">
        <v>524</v>
      </c>
      <c r="YC4" s="5" t="s">
        <v>523</v>
      </c>
      <c r="YD4" s="5" t="s">
        <v>531</v>
      </c>
      <c r="YE4" s="5" t="s">
        <v>524</v>
      </c>
      <c r="YF4" s="5" t="s">
        <v>523</v>
      </c>
      <c r="YG4" s="5" t="s">
        <v>531</v>
      </c>
      <c r="YH4" s="5" t="s">
        <v>524</v>
      </c>
      <c r="YI4" s="5" t="s">
        <v>523</v>
      </c>
      <c r="YJ4" s="5" t="s">
        <v>531</v>
      </c>
      <c r="YK4" s="5" t="s">
        <v>524</v>
      </c>
      <c r="YL4" s="5" t="s">
        <v>523</v>
      </c>
      <c r="YM4" s="5" t="s">
        <v>531</v>
      </c>
      <c r="YN4" s="5" t="s">
        <v>524</v>
      </c>
      <c r="YO4" s="5" t="s">
        <v>523</v>
      </c>
      <c r="YP4" s="5" t="s">
        <v>531</v>
      </c>
      <c r="YQ4" s="5" t="s">
        <v>524</v>
      </c>
      <c r="YR4" s="5" t="s">
        <v>523</v>
      </c>
      <c r="YS4" s="5" t="s">
        <v>531</v>
      </c>
      <c r="YT4" s="5" t="s">
        <v>524</v>
      </c>
      <c r="YU4" s="5" t="s">
        <v>523</v>
      </c>
      <c r="YV4" s="5" t="s">
        <v>531</v>
      </c>
    </row>
    <row r="5" spans="1:672" x14ac:dyDescent="0.35">
      <c r="B5" s="6" t="s">
        <v>80</v>
      </c>
      <c r="C5" s="6">
        <v>4</v>
      </c>
      <c r="D5" s="12">
        <f>C5/C12</f>
        <v>6.1538461538461542E-2</v>
      </c>
      <c r="E5" s="13"/>
      <c r="F5" s="6" t="s">
        <v>80</v>
      </c>
      <c r="G5" s="14">
        <v>2</v>
      </c>
      <c r="H5" s="12">
        <f>G5/G12</f>
        <v>3.9215686274509803E-2</v>
      </c>
      <c r="I5" s="12">
        <f>G5/C5</f>
        <v>0.5</v>
      </c>
      <c r="J5" s="14">
        <v>2</v>
      </c>
      <c r="K5" s="12">
        <f>J5/J12</f>
        <v>0.14285714285714285</v>
      </c>
      <c r="L5" s="22">
        <f>J5/C5</f>
        <v>0.5</v>
      </c>
      <c r="M5" s="24"/>
      <c r="N5" s="10" t="s">
        <v>80</v>
      </c>
      <c r="O5" s="9">
        <v>4</v>
      </c>
      <c r="P5" s="15">
        <f>O5/O12</f>
        <v>0.2</v>
      </c>
      <c r="Q5" s="15">
        <f t="shared" ref="Q5:Q11" si="0">O5/C5</f>
        <v>1</v>
      </c>
      <c r="R5" s="6">
        <v>0</v>
      </c>
      <c r="S5" s="15">
        <f>R5/R12</f>
        <v>0</v>
      </c>
      <c r="T5" s="15">
        <f t="shared" ref="T5:T11" si="1">R5/C5</f>
        <v>0</v>
      </c>
      <c r="U5" s="6">
        <v>0</v>
      </c>
      <c r="V5" s="15">
        <f>U5/U12</f>
        <v>0</v>
      </c>
      <c r="W5" s="15">
        <f t="shared" ref="W5:W11" si="2">U5/C5</f>
        <v>0</v>
      </c>
      <c r="X5" s="13"/>
      <c r="Y5" s="6" t="s">
        <v>80</v>
      </c>
      <c r="Z5" s="6">
        <v>0</v>
      </c>
      <c r="AA5" s="12">
        <f>Z5/Z12</f>
        <v>0</v>
      </c>
      <c r="AB5" s="15">
        <f>Z5/C5</f>
        <v>0</v>
      </c>
      <c r="AC5" s="6">
        <v>1</v>
      </c>
      <c r="AD5" s="12">
        <f t="shared" ref="AD5" si="3">AC5/AC12</f>
        <v>0.2</v>
      </c>
      <c r="AE5" s="15">
        <f>AC5/C5</f>
        <v>0.25</v>
      </c>
      <c r="AF5" s="6">
        <v>1</v>
      </c>
      <c r="AG5" s="12">
        <f t="shared" ref="AG5" si="4">AF5/AF12</f>
        <v>6.6666666666666666E-2</v>
      </c>
      <c r="AH5" s="15">
        <f>AF5/C5</f>
        <v>0.25</v>
      </c>
      <c r="AI5" s="6">
        <v>0</v>
      </c>
      <c r="AJ5" s="12">
        <f>AI5/AI12</f>
        <v>0</v>
      </c>
      <c r="AK5" s="15">
        <f>AI5/C5</f>
        <v>0</v>
      </c>
      <c r="AL5" s="6">
        <v>0</v>
      </c>
      <c r="AM5" s="12">
        <f t="shared" ref="AM5" si="5">AL5/AL12</f>
        <v>0</v>
      </c>
      <c r="AN5" s="15">
        <f>AL5/C5</f>
        <v>0</v>
      </c>
      <c r="AO5" s="6">
        <v>2</v>
      </c>
      <c r="AP5" s="12">
        <f t="shared" ref="AP5" si="6">AO5/AO12</f>
        <v>0.66666666666666663</v>
      </c>
      <c r="AQ5" s="15">
        <f>AO5/C5</f>
        <v>0.5</v>
      </c>
      <c r="AR5" s="13"/>
      <c r="AS5" s="6" t="s">
        <v>80</v>
      </c>
      <c r="AT5" s="6">
        <v>0</v>
      </c>
      <c r="AU5" s="12">
        <f>AT5/AT12</f>
        <v>0</v>
      </c>
      <c r="AV5" s="15">
        <f>AT5/C5</f>
        <v>0</v>
      </c>
      <c r="AW5" s="6">
        <v>1</v>
      </c>
      <c r="AX5" s="12">
        <f t="shared" ref="AX5" si="7">AW5/AW12</f>
        <v>0.5</v>
      </c>
      <c r="AY5" s="15">
        <f>AW5/C5</f>
        <v>0.25</v>
      </c>
      <c r="AZ5" s="6">
        <v>3</v>
      </c>
      <c r="BA5" s="12">
        <f t="shared" ref="BA5" si="8">AZ5/AZ12</f>
        <v>0.25</v>
      </c>
      <c r="BB5" s="15">
        <f>AZ5/C5</f>
        <v>0.75</v>
      </c>
      <c r="BC5" s="6">
        <v>0</v>
      </c>
      <c r="BD5" s="12">
        <f>BC5/BC12</f>
        <v>0</v>
      </c>
      <c r="BE5" s="15">
        <f>BC5/C5</f>
        <v>0</v>
      </c>
      <c r="BF5" s="6">
        <v>0</v>
      </c>
      <c r="BG5" s="12">
        <f t="shared" ref="BG5" si="9">BF5/BF12</f>
        <v>0</v>
      </c>
      <c r="BH5" s="15">
        <f>BF5/C5</f>
        <v>0</v>
      </c>
      <c r="BI5" s="6">
        <v>0</v>
      </c>
      <c r="BJ5" s="12">
        <f t="shared" ref="BJ5" si="10">BI5/BI12</f>
        <v>0</v>
      </c>
      <c r="BK5" s="15">
        <f>BI5/C5</f>
        <v>0</v>
      </c>
      <c r="BL5" s="6">
        <v>0</v>
      </c>
      <c r="BM5" s="12">
        <f>BL5/BL12</f>
        <v>0</v>
      </c>
      <c r="BN5" s="15">
        <f>BL5/C5</f>
        <v>0</v>
      </c>
      <c r="BO5" s="6">
        <v>0</v>
      </c>
      <c r="BP5" s="12">
        <f t="shared" ref="BP5" si="11">BO5/BO12</f>
        <v>0</v>
      </c>
      <c r="BQ5" s="15">
        <f>BO5/C5</f>
        <v>0</v>
      </c>
      <c r="BR5" s="6">
        <v>0</v>
      </c>
      <c r="BS5" s="12">
        <f t="shared" ref="BS5" si="12">BR5/BR12</f>
        <v>0</v>
      </c>
      <c r="BT5" s="15">
        <f>BR5/C5</f>
        <v>0</v>
      </c>
      <c r="BU5" s="35"/>
      <c r="BV5" s="13"/>
      <c r="BW5" s="13"/>
      <c r="BX5" s="13"/>
      <c r="BY5" s="13"/>
      <c r="BZ5" s="13"/>
      <c r="CA5" s="6" t="s">
        <v>80</v>
      </c>
      <c r="CB5" s="6">
        <v>2</v>
      </c>
      <c r="CC5" s="15">
        <f>CB5/CB12</f>
        <v>0.14285714285714285</v>
      </c>
      <c r="CD5" s="15">
        <f t="shared" ref="CD5:CD11" si="13">CB5/C5</f>
        <v>0.5</v>
      </c>
      <c r="CE5" s="6">
        <v>2</v>
      </c>
      <c r="CF5" s="15">
        <f>CE5/CE12</f>
        <v>0.33333333333333331</v>
      </c>
      <c r="CG5" s="15">
        <f t="shared" ref="CG5:CG11" si="14">CE5/C5</f>
        <v>0.5</v>
      </c>
      <c r="CH5" s="6">
        <v>0</v>
      </c>
      <c r="CI5" s="15">
        <f t="shared" ref="CI5" si="15">CH5/CH12</f>
        <v>0</v>
      </c>
      <c r="CJ5" s="15">
        <f t="shared" ref="CJ5:CJ11" si="16">CH5/C5</f>
        <v>0</v>
      </c>
      <c r="CK5" s="6">
        <v>0</v>
      </c>
      <c r="CL5" s="15">
        <f t="shared" ref="CL5" si="17">CK5/CK12</f>
        <v>0</v>
      </c>
      <c r="CM5" s="15">
        <f t="shared" ref="CM5:CM11" si="18">CK5/C5</f>
        <v>0</v>
      </c>
      <c r="CN5" s="6">
        <v>0</v>
      </c>
      <c r="CO5" s="15">
        <f t="shared" ref="CO5" si="19">CN5/CN12</f>
        <v>0</v>
      </c>
      <c r="CP5" s="15">
        <f t="shared" ref="CP5:CP11" si="20">CN5/C5</f>
        <v>0</v>
      </c>
      <c r="CQ5" s="6">
        <v>0</v>
      </c>
      <c r="CR5" s="15">
        <f t="shared" ref="CR5" si="21">CQ5/CQ12</f>
        <v>0</v>
      </c>
      <c r="CS5" s="15">
        <f t="shared" ref="CS5:CS11" si="22">CQ5/C5</f>
        <v>0</v>
      </c>
      <c r="CT5" s="13"/>
      <c r="CU5" s="6" t="s">
        <v>80</v>
      </c>
      <c r="CV5" s="6">
        <v>0</v>
      </c>
      <c r="CW5" s="15">
        <f>CV5/CV12</f>
        <v>0</v>
      </c>
      <c r="CX5" s="15">
        <f t="shared" ref="CX5:CX11" si="23">CV5/C5</f>
        <v>0</v>
      </c>
      <c r="CY5" s="6">
        <v>0</v>
      </c>
      <c r="CZ5" s="15">
        <f>CY5/CY12</f>
        <v>0</v>
      </c>
      <c r="DA5" s="15">
        <f t="shared" ref="DA5:DA11" si="24">CY5/C5</f>
        <v>0</v>
      </c>
      <c r="DB5" s="6">
        <v>2</v>
      </c>
      <c r="DC5" s="15">
        <f>DB5/DB12</f>
        <v>0.2</v>
      </c>
      <c r="DD5" s="15">
        <f t="shared" ref="DD5:DD11" si="25">DB5/C5</f>
        <v>0.5</v>
      </c>
      <c r="DE5" s="6">
        <v>0</v>
      </c>
      <c r="DF5" s="15">
        <f t="shared" ref="DF5" si="26">DE5/DE12</f>
        <v>0</v>
      </c>
      <c r="DG5" s="15">
        <f t="shared" ref="DG5:DG11" si="27">DE5/C5</f>
        <v>0</v>
      </c>
      <c r="DH5" s="6">
        <v>1</v>
      </c>
      <c r="DI5" s="15">
        <f t="shared" ref="DI5" si="28">DH5/DH12</f>
        <v>1</v>
      </c>
      <c r="DJ5" s="15">
        <f t="shared" ref="DJ5:DJ11" si="29">DH5/C5</f>
        <v>0.25</v>
      </c>
      <c r="DK5" s="6">
        <v>1</v>
      </c>
      <c r="DL5" s="15">
        <f t="shared" ref="DL5" si="30">DK5/DK12</f>
        <v>0.2</v>
      </c>
      <c r="DM5" s="15">
        <f t="shared" ref="DM5:DM11" si="31">DK5/C5</f>
        <v>0.25</v>
      </c>
      <c r="DN5" s="6">
        <v>0</v>
      </c>
      <c r="DO5" s="15">
        <f>DN5/DN12</f>
        <v>0</v>
      </c>
      <c r="DP5" s="15">
        <f t="shared" ref="DP5:DP11" si="32">DN5/C5</f>
        <v>0</v>
      </c>
      <c r="DQ5" s="6">
        <v>0</v>
      </c>
      <c r="DR5" s="15">
        <f>DQ5/DQ12</f>
        <v>0</v>
      </c>
      <c r="DS5" s="15">
        <f t="shared" ref="DS5:DS11" si="33">DQ5/C5</f>
        <v>0</v>
      </c>
      <c r="DT5" s="6">
        <v>0</v>
      </c>
      <c r="DU5" s="15">
        <f>DT5/DT12</f>
        <v>0</v>
      </c>
      <c r="DV5" s="15">
        <f t="shared" ref="DV5:DV11" si="34">DT5/C5</f>
        <v>0</v>
      </c>
      <c r="DW5" s="6">
        <v>0</v>
      </c>
      <c r="DX5" s="15">
        <f t="shared" ref="DX5" si="35">DW5/DW12</f>
        <v>0</v>
      </c>
      <c r="DY5" s="15">
        <f t="shared" ref="DY5:DY11" si="36">DW5/C5</f>
        <v>0</v>
      </c>
      <c r="DZ5" s="6">
        <v>0</v>
      </c>
      <c r="EA5" s="15">
        <f t="shared" ref="EA5" si="37">DZ5/DZ12</f>
        <v>0</v>
      </c>
      <c r="EB5" s="15">
        <f t="shared" ref="EB5:EB11" si="38">DZ5/C5</f>
        <v>0</v>
      </c>
      <c r="EC5" s="6">
        <v>0</v>
      </c>
      <c r="ED5" s="15">
        <f t="shared" ref="ED5" si="39">EC5/EC12</f>
        <v>0</v>
      </c>
      <c r="EE5" s="15">
        <f t="shared" ref="EE5:EE11" si="40">EC5/C5</f>
        <v>0</v>
      </c>
      <c r="EF5" s="6">
        <v>0</v>
      </c>
      <c r="EG5" s="15">
        <f t="shared" ref="EG5" si="41">EF5/EF12</f>
        <v>0</v>
      </c>
      <c r="EH5" s="15">
        <f t="shared" ref="EH5:EH11" si="42">EF5/C5</f>
        <v>0</v>
      </c>
      <c r="EI5" s="6">
        <v>0</v>
      </c>
      <c r="EJ5" s="15">
        <f>EI5/EI12</f>
        <v>0</v>
      </c>
      <c r="EK5" s="15">
        <f t="shared" ref="EK5:EK11" si="43">EI5/C5</f>
        <v>0</v>
      </c>
      <c r="EL5" s="6">
        <v>0</v>
      </c>
      <c r="EM5" s="15">
        <f>EL5/EL12</f>
        <v>0</v>
      </c>
      <c r="EN5" s="15">
        <f t="shared" ref="EN5:EN11" si="44">EL5/C5</f>
        <v>0</v>
      </c>
      <c r="EO5" s="6">
        <v>0</v>
      </c>
      <c r="EP5" s="15">
        <f>EO5/EO12</f>
        <v>0</v>
      </c>
      <c r="EQ5" s="15">
        <f t="shared" ref="EQ5:EQ11" si="45">EO5/C5</f>
        <v>0</v>
      </c>
      <c r="ER5" s="6">
        <v>0</v>
      </c>
      <c r="ES5" s="15">
        <f t="shared" ref="ES5" si="46">ER5/ER12</f>
        <v>0</v>
      </c>
      <c r="ET5" s="15">
        <f t="shared" ref="ET5:ET11" si="47">ER5/C5</f>
        <v>0</v>
      </c>
      <c r="EV5" s="6" t="s">
        <v>80</v>
      </c>
      <c r="EW5" s="14">
        <v>3</v>
      </c>
      <c r="EX5" s="16">
        <f>EW5/EW12</f>
        <v>7.1428571428571425E-2</v>
      </c>
      <c r="EY5" s="16">
        <f t="shared" ref="EY5:EY11" si="48">EW5/C5</f>
        <v>0.75</v>
      </c>
      <c r="EZ5" s="17">
        <v>1</v>
      </c>
      <c r="FA5" s="16">
        <f>EZ5/EZ12</f>
        <v>4.3478260869565216E-2</v>
      </c>
      <c r="FB5" s="16">
        <f t="shared" ref="FB5:FB11" si="49">EZ5/C5</f>
        <v>0.25</v>
      </c>
      <c r="FD5" s="6" t="s">
        <v>80</v>
      </c>
      <c r="FE5" s="14">
        <v>3</v>
      </c>
      <c r="FF5" s="16">
        <f>FE5/FE12</f>
        <v>0.2</v>
      </c>
      <c r="FG5" s="16">
        <f t="shared" ref="FG5:FG11" si="50">FE5/C5</f>
        <v>0.75</v>
      </c>
      <c r="FH5" s="14">
        <v>0</v>
      </c>
      <c r="FI5" s="16">
        <f t="shared" ref="FI5" si="51">FH5/FH12</f>
        <v>0</v>
      </c>
      <c r="FJ5" s="16">
        <f t="shared" ref="FJ5:FJ11" si="52">FH5/C5</f>
        <v>0</v>
      </c>
      <c r="FK5" s="14">
        <v>0</v>
      </c>
      <c r="FL5" s="16">
        <f t="shared" ref="FL5" si="53">FK5/FK12</f>
        <v>0</v>
      </c>
      <c r="FM5" s="16">
        <f t="shared" ref="FM5:FM11" si="54">FK5/C5</f>
        <v>0</v>
      </c>
      <c r="FN5" s="14">
        <v>1</v>
      </c>
      <c r="FO5" s="16">
        <f>FN5/FN12</f>
        <v>0.2</v>
      </c>
      <c r="FP5" s="16">
        <f t="shared" ref="FP5:FP11" si="55">FN5/C5</f>
        <v>0.25</v>
      </c>
      <c r="FQ5" s="14">
        <v>0</v>
      </c>
      <c r="FR5" s="16">
        <f>FQ5/FQ12</f>
        <v>0</v>
      </c>
      <c r="FS5" s="16">
        <f t="shared" ref="FS5:FS11" si="56">FQ5/C5</f>
        <v>0</v>
      </c>
      <c r="FT5" s="14">
        <v>0</v>
      </c>
      <c r="FU5" s="16">
        <f t="shared" ref="FU5" si="57">FT5/FT12</f>
        <v>0</v>
      </c>
      <c r="FV5" s="16">
        <f t="shared" ref="FV5:FV11" si="58">FT5/C5</f>
        <v>0</v>
      </c>
      <c r="FW5" s="33"/>
      <c r="FX5" s="33"/>
      <c r="FY5" s="33"/>
      <c r="FZ5" s="33"/>
      <c r="GA5" s="6" t="s">
        <v>80</v>
      </c>
      <c r="GB5" s="6">
        <v>0</v>
      </c>
      <c r="GC5" s="15">
        <f>GB5/GB12</f>
        <v>0</v>
      </c>
      <c r="GD5" s="15">
        <f t="shared" ref="GD5:GD11" si="59">GB5/C5</f>
        <v>0</v>
      </c>
      <c r="GE5" s="6">
        <v>2</v>
      </c>
      <c r="GF5" s="15">
        <f>GE5/GE12</f>
        <v>7.407407407407407E-2</v>
      </c>
      <c r="GG5" s="15">
        <f t="shared" ref="GG5:GG11" si="60">GE5/C5</f>
        <v>0.5</v>
      </c>
      <c r="GH5" s="6">
        <v>0</v>
      </c>
      <c r="GI5" s="15">
        <f>GH5/GH12</f>
        <v>0</v>
      </c>
      <c r="GJ5" s="15">
        <f t="shared" ref="GJ5:GJ11" si="61">GH5/C5</f>
        <v>0</v>
      </c>
      <c r="GK5" s="6">
        <v>0</v>
      </c>
      <c r="GL5" s="15">
        <f>GK5/GK12</f>
        <v>0</v>
      </c>
      <c r="GM5" s="15">
        <f t="shared" ref="GM5:GM11" si="62">GK5/C5</f>
        <v>0</v>
      </c>
      <c r="GN5" s="6">
        <v>2</v>
      </c>
      <c r="GO5" s="15">
        <f>GN5/GN12</f>
        <v>0.18181818181818182</v>
      </c>
      <c r="GP5" s="15">
        <f t="shared" ref="GP5:GP11" si="63">GN5/C5</f>
        <v>0.5</v>
      </c>
      <c r="GQ5" s="6">
        <v>0</v>
      </c>
      <c r="GR5" s="15">
        <f>GQ5/GQ12</f>
        <v>0</v>
      </c>
      <c r="GS5" s="15">
        <f t="shared" ref="GS5:GS11" si="64">GQ5/C5</f>
        <v>0</v>
      </c>
      <c r="GT5" s="6">
        <v>0</v>
      </c>
      <c r="GU5" s="15">
        <f>GT5/GT12</f>
        <v>0</v>
      </c>
      <c r="GV5" s="15">
        <f t="shared" ref="GV5:GV11" si="65">GT5/C5</f>
        <v>0</v>
      </c>
      <c r="GW5" s="33"/>
      <c r="GX5" s="6" t="s">
        <v>80</v>
      </c>
      <c r="GY5" s="6">
        <v>2</v>
      </c>
      <c r="GZ5" s="15">
        <f>GY5/GY12</f>
        <v>0.25</v>
      </c>
      <c r="HA5" s="15">
        <f t="shared" ref="HA5:HA11" si="66">GY5/C5</f>
        <v>0.5</v>
      </c>
      <c r="HB5" s="6">
        <v>2</v>
      </c>
      <c r="HC5" s="15">
        <f>HB5/HB12</f>
        <v>0.22222222222222221</v>
      </c>
      <c r="HD5" s="15">
        <f t="shared" ref="HD5:HD11" si="67">HB5/C5</f>
        <v>0.5</v>
      </c>
      <c r="HE5" s="6">
        <v>0</v>
      </c>
      <c r="HF5" s="15">
        <f>HE5/HE12</f>
        <v>0</v>
      </c>
      <c r="HG5" s="15">
        <f t="shared" ref="HG5:HG11" si="68">HE5/C5</f>
        <v>0</v>
      </c>
      <c r="HH5" s="6">
        <v>0</v>
      </c>
      <c r="HI5" s="15">
        <f>HH5/HH12</f>
        <v>0</v>
      </c>
      <c r="HJ5" s="15">
        <f t="shared" ref="HJ5:HJ11" si="69">HH5/C5</f>
        <v>0</v>
      </c>
      <c r="HK5" s="6">
        <v>0</v>
      </c>
      <c r="HL5" s="15">
        <f>HK5/HK12</f>
        <v>0</v>
      </c>
      <c r="HM5" s="15">
        <f t="shared" ref="HM5:HM11" si="70">HK5/C5</f>
        <v>0</v>
      </c>
      <c r="HN5" s="6">
        <v>0</v>
      </c>
      <c r="HO5" s="15">
        <f>HN5/HN12</f>
        <v>0</v>
      </c>
      <c r="HP5" s="15">
        <f t="shared" ref="HP5:HP11" si="71">HN5/C5</f>
        <v>0</v>
      </c>
      <c r="HQ5" s="6">
        <v>0</v>
      </c>
      <c r="HR5" s="15">
        <f>HQ5/HQ12</f>
        <v>0</v>
      </c>
      <c r="HS5" s="15">
        <f t="shared" ref="HS5:HS11" si="72">HQ5/C5</f>
        <v>0</v>
      </c>
      <c r="HT5" s="6">
        <v>0</v>
      </c>
      <c r="HU5" s="15">
        <f>HT5/HT12</f>
        <v>0</v>
      </c>
      <c r="HV5" s="15">
        <f t="shared" ref="HV5:HV11" si="73">HT5/C5</f>
        <v>0</v>
      </c>
      <c r="HW5" s="6">
        <v>0</v>
      </c>
      <c r="HX5" s="15">
        <f>HW5/HW12</f>
        <v>0</v>
      </c>
      <c r="HY5" s="15">
        <f t="shared" ref="HY5:HY11" si="74">HW5/C5</f>
        <v>0</v>
      </c>
      <c r="HZ5" s="6">
        <v>0</v>
      </c>
      <c r="IA5" s="15">
        <f>HZ5/HZ12</f>
        <v>0</v>
      </c>
      <c r="IB5" s="15">
        <f t="shared" ref="IB5:IB11" si="75">HZ5/C5</f>
        <v>0</v>
      </c>
      <c r="IC5" s="6">
        <v>0</v>
      </c>
      <c r="ID5" s="15">
        <f>IC5/IC12</f>
        <v>0</v>
      </c>
      <c r="IE5" s="15">
        <f t="shared" ref="IE5:IE11" si="76">IC5/C5</f>
        <v>0</v>
      </c>
      <c r="IF5" s="6">
        <v>0</v>
      </c>
      <c r="IG5" s="15">
        <f>IF5/IF12</f>
        <v>0</v>
      </c>
      <c r="IH5" s="15">
        <f t="shared" ref="IH5:IH11" si="77">IF5/C5</f>
        <v>0</v>
      </c>
      <c r="IJ5" s="6" t="s">
        <v>80</v>
      </c>
      <c r="IK5" s="6">
        <v>0</v>
      </c>
      <c r="IL5" s="15">
        <f>IK5/IK12</f>
        <v>0</v>
      </c>
      <c r="IM5" s="15">
        <f t="shared" ref="IM5:IM11" si="78">IK5/C5</f>
        <v>0</v>
      </c>
      <c r="IN5" s="6">
        <v>0</v>
      </c>
      <c r="IO5" s="15">
        <f>IN5/IN12</f>
        <v>0</v>
      </c>
      <c r="IP5" s="15">
        <f t="shared" ref="IP5:IP11" si="79">IN5/C5</f>
        <v>0</v>
      </c>
      <c r="IQ5" s="6">
        <v>0</v>
      </c>
      <c r="IR5" s="15">
        <f>IQ5/IQ12</f>
        <v>0</v>
      </c>
      <c r="IS5" s="15">
        <f t="shared" ref="IS5:IS11" si="80">IQ5/C5</f>
        <v>0</v>
      </c>
      <c r="IT5" s="6">
        <v>2</v>
      </c>
      <c r="IU5" s="15">
        <f t="shared" ref="IU5" si="81">IT5/IT12</f>
        <v>8.3333333333333329E-2</v>
      </c>
      <c r="IV5" s="15">
        <f t="shared" ref="IV5:IV11" si="82">IT5/C5</f>
        <v>0.5</v>
      </c>
      <c r="IW5" s="6">
        <v>0</v>
      </c>
      <c r="IX5" s="15">
        <f t="shared" ref="IX5" si="83">IW5/IW12</f>
        <v>0</v>
      </c>
      <c r="IY5" s="15">
        <f t="shared" ref="IY5:IY11" si="84">IW5/C5</f>
        <v>0</v>
      </c>
      <c r="IZ5" s="6">
        <v>0</v>
      </c>
      <c r="JA5" s="15">
        <f t="shared" ref="JA5" si="85">IZ5/IZ12</f>
        <v>0</v>
      </c>
      <c r="JB5" s="15">
        <f t="shared" ref="JB5:JB11" si="86">IZ5/C5</f>
        <v>0</v>
      </c>
      <c r="JC5" s="6">
        <v>0</v>
      </c>
      <c r="JD5" s="15">
        <f t="shared" ref="JD5" si="87">JC5/JC12</f>
        <v>0</v>
      </c>
      <c r="JE5" s="15">
        <f t="shared" ref="JE5:JE11" si="88">JC5/C5</f>
        <v>0</v>
      </c>
      <c r="JF5" s="6">
        <v>2</v>
      </c>
      <c r="JG5" s="15">
        <f>JF5/JF12</f>
        <v>0.2</v>
      </c>
      <c r="JH5" s="15">
        <f t="shared" ref="JH5:JH11" si="89">JF5/C5</f>
        <v>0.5</v>
      </c>
      <c r="JI5" s="6">
        <v>0</v>
      </c>
      <c r="JJ5" s="15">
        <f>JI5/JI12</f>
        <v>0</v>
      </c>
      <c r="JK5" s="15">
        <f>JI5/C5</f>
        <v>0</v>
      </c>
      <c r="JL5" s="6">
        <v>0</v>
      </c>
      <c r="JM5" s="15">
        <f t="shared" ref="JM5" si="90">JL5/JL12</f>
        <v>0</v>
      </c>
      <c r="JN5" s="15">
        <f t="shared" ref="JN5:JN11" si="91">JL5/C5</f>
        <v>0</v>
      </c>
      <c r="JO5" s="6">
        <v>0</v>
      </c>
      <c r="JP5" s="15">
        <f t="shared" ref="JP5" si="92">JO5/JO12</f>
        <v>0</v>
      </c>
      <c r="JQ5" s="15">
        <f t="shared" ref="JQ5:JQ11" si="93">JO5/C5</f>
        <v>0</v>
      </c>
      <c r="JS5" s="6" t="s">
        <v>80</v>
      </c>
      <c r="JT5" s="6">
        <v>2</v>
      </c>
      <c r="JU5" s="15">
        <f>JT5/JT12</f>
        <v>0.33333333333333331</v>
      </c>
      <c r="JV5" s="15">
        <f>JT5/C5</f>
        <v>0.5</v>
      </c>
      <c r="JW5" s="6">
        <v>0</v>
      </c>
      <c r="JX5" s="15">
        <f>JW5/JW12</f>
        <v>0</v>
      </c>
      <c r="JY5" s="15">
        <f t="shared" ref="JY5:JY11" si="94">JW5/C5</f>
        <v>0</v>
      </c>
      <c r="JZ5" s="6">
        <v>0</v>
      </c>
      <c r="KA5" s="15">
        <f>JZ5/JZ12</f>
        <v>0</v>
      </c>
      <c r="KB5" s="15">
        <f t="shared" ref="KB5:KB11" si="95">JZ5/C5</f>
        <v>0</v>
      </c>
      <c r="KC5" s="6">
        <v>2</v>
      </c>
      <c r="KD5" s="15">
        <f t="shared" ref="KD5" si="96">KC5/KC12</f>
        <v>0.18181818181818182</v>
      </c>
      <c r="KE5" s="15">
        <f t="shared" ref="KE5:KE11" si="97">KC5/C5</f>
        <v>0.5</v>
      </c>
      <c r="KF5" s="6">
        <v>0</v>
      </c>
      <c r="KG5" s="15">
        <f>KF5/KF12</f>
        <v>0</v>
      </c>
      <c r="KH5" s="15">
        <f t="shared" ref="KH5:KH11" si="98">KF5/C5</f>
        <v>0</v>
      </c>
      <c r="KI5" s="6">
        <v>0</v>
      </c>
      <c r="KJ5" s="15">
        <f>KI5/KI12</f>
        <v>0</v>
      </c>
      <c r="KK5" s="15">
        <f t="shared" ref="KK5:KK11" si="99">KI5/C5</f>
        <v>0</v>
      </c>
      <c r="KL5" s="6">
        <v>0</v>
      </c>
      <c r="KM5" s="15">
        <f t="shared" ref="KM5" si="100">KL5/KL12</f>
        <v>0</v>
      </c>
      <c r="KN5" s="15">
        <f t="shared" ref="KN5:KN11" si="101">KL5/C5</f>
        <v>0</v>
      </c>
      <c r="KO5" s="6">
        <v>0</v>
      </c>
      <c r="KP5" s="15">
        <f t="shared" ref="KP5" si="102">KO5/KO12</f>
        <v>0</v>
      </c>
      <c r="KQ5" s="15">
        <f t="shared" ref="KQ5:KQ11" si="103">KO5/C5</f>
        <v>0</v>
      </c>
      <c r="KR5" s="6">
        <v>0</v>
      </c>
      <c r="KS5" s="15">
        <f t="shared" ref="KS5" si="104">KR5/KR12</f>
        <v>0</v>
      </c>
      <c r="KT5" s="15">
        <f t="shared" ref="KT5:KT11" si="105">KR5/C5</f>
        <v>0</v>
      </c>
      <c r="KU5" s="6">
        <v>0</v>
      </c>
      <c r="KV5" s="15">
        <f t="shared" ref="KV5" si="106">KU5/KU12</f>
        <v>0</v>
      </c>
      <c r="KW5" s="15">
        <f t="shared" ref="KW5:KW11" si="107">KU5/C5</f>
        <v>0</v>
      </c>
      <c r="KX5" s="6">
        <v>0</v>
      </c>
      <c r="KY5" s="15">
        <f>KX5/KX12</f>
        <v>0</v>
      </c>
      <c r="KZ5" s="15">
        <f t="shared" ref="KZ5:KZ11" si="108">KX5/C5</f>
        <v>0</v>
      </c>
      <c r="LA5" s="6">
        <v>0</v>
      </c>
      <c r="LB5" s="15">
        <f>LA5/LA12</f>
        <v>0</v>
      </c>
      <c r="LC5" s="15">
        <f t="shared" ref="LC5:LC11" si="109">LA5/C5</f>
        <v>0</v>
      </c>
      <c r="LD5" s="6">
        <v>0</v>
      </c>
      <c r="LE5" s="15">
        <f t="shared" ref="LE5" si="110">LD5/LD12</f>
        <v>0</v>
      </c>
      <c r="LF5" s="15">
        <f t="shared" ref="LF5:LF11" si="111">LD5/C5</f>
        <v>0</v>
      </c>
      <c r="LG5" s="6">
        <v>0</v>
      </c>
      <c r="LH5" s="15">
        <f t="shared" ref="LH5" si="112">LG5/LG12</f>
        <v>0</v>
      </c>
      <c r="LI5" s="15">
        <f t="shared" ref="LI5:LI11" si="113">LG5/C5</f>
        <v>0</v>
      </c>
      <c r="LJ5" s="6">
        <v>0</v>
      </c>
      <c r="LK5" s="15">
        <f t="shared" ref="LK5" si="114">LJ5/LJ12</f>
        <v>0</v>
      </c>
      <c r="LL5" s="15">
        <f t="shared" ref="LL5:LL11" si="115">LJ5/C5</f>
        <v>0</v>
      </c>
      <c r="LM5" s="35"/>
      <c r="LO5" s="6" t="s">
        <v>80</v>
      </c>
      <c r="LP5" s="6">
        <v>0</v>
      </c>
      <c r="LQ5" s="15">
        <f>LP5/LP12</f>
        <v>0</v>
      </c>
      <c r="LR5" s="15">
        <f t="shared" ref="LR5:LR11" si="116">LP5/C5</f>
        <v>0</v>
      </c>
      <c r="LS5" s="6">
        <v>0</v>
      </c>
      <c r="LT5" s="15">
        <f>LS5/LS12</f>
        <v>0</v>
      </c>
      <c r="LU5" s="15">
        <f t="shared" ref="LU5:LU11" si="117">LS5/C5</f>
        <v>0</v>
      </c>
      <c r="LV5" s="6">
        <v>0</v>
      </c>
      <c r="LW5" s="15">
        <f>LV5/LV12</f>
        <v>0</v>
      </c>
      <c r="LX5" s="15">
        <f t="shared" ref="LX5:LX11" si="118">LV5/C5</f>
        <v>0</v>
      </c>
      <c r="LY5" s="6">
        <v>0</v>
      </c>
      <c r="LZ5" s="15">
        <f t="shared" ref="LZ5" si="119">LY5/LY12</f>
        <v>0</v>
      </c>
      <c r="MA5" s="15">
        <f t="shared" ref="MA5:MA11" si="120">LY5/C5</f>
        <v>0</v>
      </c>
      <c r="MB5" s="6">
        <v>0</v>
      </c>
      <c r="MC5" s="15">
        <f>MB5/MB12</f>
        <v>0</v>
      </c>
      <c r="MD5" s="15">
        <f t="shared" ref="MD5:MD11" si="121">MB5/C5</f>
        <v>0</v>
      </c>
      <c r="ME5" s="6">
        <v>2</v>
      </c>
      <c r="MF5" s="15">
        <f>ME5/ME12</f>
        <v>0.5</v>
      </c>
      <c r="MG5" s="15">
        <f t="shared" ref="MG5:MG11" si="122">ME5/C5</f>
        <v>0.5</v>
      </c>
      <c r="MH5" s="6">
        <v>0</v>
      </c>
      <c r="MI5" s="15">
        <f>MH5/MH12</f>
        <v>0</v>
      </c>
      <c r="MJ5" s="15">
        <f t="shared" ref="MJ5:MJ11" si="123">MH5/C5</f>
        <v>0</v>
      </c>
      <c r="MK5" s="6">
        <v>0</v>
      </c>
      <c r="ML5" s="15">
        <f>MK5/MK12</f>
        <v>0</v>
      </c>
      <c r="MM5" s="15">
        <f t="shared" ref="MM5:MM11" si="124">MK5/C5</f>
        <v>0</v>
      </c>
      <c r="MN5" s="6">
        <v>0</v>
      </c>
      <c r="MO5" s="15">
        <f>MN5/MN12</f>
        <v>0</v>
      </c>
      <c r="MP5" s="15">
        <f t="shared" ref="MP5:MP11" si="125">MN5/C5</f>
        <v>0</v>
      </c>
      <c r="MQ5" s="6">
        <v>0</v>
      </c>
      <c r="MR5" s="15">
        <f>MQ5/MQ12</f>
        <v>0</v>
      </c>
      <c r="MS5" s="15">
        <f t="shared" ref="MS5:MS11" si="126">MQ5/C5</f>
        <v>0</v>
      </c>
      <c r="MT5" s="6">
        <v>0</v>
      </c>
      <c r="MU5" s="15">
        <f>MT5/MT12</f>
        <v>0</v>
      </c>
      <c r="MV5" s="15">
        <f t="shared" ref="MV5:MV11" si="127">MT5/C5</f>
        <v>0</v>
      </c>
      <c r="MW5" s="6">
        <v>0</v>
      </c>
      <c r="MX5" s="15">
        <f>MW5/MW12</f>
        <v>0</v>
      </c>
      <c r="MY5" s="15">
        <f t="shared" ref="MY5:MY11" si="128">MW5/C5</f>
        <v>0</v>
      </c>
      <c r="MZ5" s="6">
        <v>0</v>
      </c>
      <c r="NA5" s="15">
        <f>MZ5/MZ12</f>
        <v>0</v>
      </c>
      <c r="NB5" s="15">
        <f t="shared" ref="NB5:NB11" si="129">MZ5/C5</f>
        <v>0</v>
      </c>
      <c r="NC5" s="6">
        <v>0</v>
      </c>
      <c r="ND5" s="15">
        <f>NC5/NC12</f>
        <v>0</v>
      </c>
      <c r="NE5" s="15">
        <f t="shared" ref="NE5:NE11" si="130">NC5/C5</f>
        <v>0</v>
      </c>
      <c r="NG5" s="6" t="s">
        <v>80</v>
      </c>
      <c r="NH5" s="6">
        <v>0</v>
      </c>
      <c r="NI5" s="15">
        <f>NH5/NH12</f>
        <v>0</v>
      </c>
      <c r="NJ5" s="15">
        <f t="shared" ref="NJ5:NJ11" si="131">NH5/C5</f>
        <v>0</v>
      </c>
      <c r="NK5" s="6">
        <v>1</v>
      </c>
      <c r="NL5" s="15">
        <f>NK5/NK12</f>
        <v>0.2</v>
      </c>
      <c r="NM5" s="15">
        <f t="shared" ref="NM5:NM11" si="132">NK5/C5</f>
        <v>0.25</v>
      </c>
      <c r="NN5" s="6">
        <v>0</v>
      </c>
      <c r="NO5" s="15">
        <f t="shared" ref="NO5" si="133">NN5/NN12</f>
        <v>0</v>
      </c>
      <c r="NP5" s="15">
        <f t="shared" ref="NP5:NP11" si="134">NN5/C5</f>
        <v>0</v>
      </c>
      <c r="NQ5" s="6">
        <v>0</v>
      </c>
      <c r="NR5" s="15">
        <f>NQ5/NQ12</f>
        <v>0</v>
      </c>
      <c r="NS5" s="15">
        <f t="shared" ref="NS5:NS11" si="135">NQ5/C5</f>
        <v>0</v>
      </c>
      <c r="NT5" s="6">
        <v>0</v>
      </c>
      <c r="NU5" s="15">
        <f>NT5/NT12</f>
        <v>0</v>
      </c>
      <c r="NV5" s="15">
        <f t="shared" ref="NV5:NV11" si="136">NT5/C5</f>
        <v>0</v>
      </c>
      <c r="NW5" s="6">
        <v>0</v>
      </c>
      <c r="NX5" s="15">
        <f>NW5/NW12</f>
        <v>0</v>
      </c>
      <c r="NY5" s="15">
        <f t="shared" ref="NY5:NY11" si="137">NW5/C5</f>
        <v>0</v>
      </c>
      <c r="NZ5" s="6">
        <v>0</v>
      </c>
      <c r="OA5" s="15">
        <f>NZ5/NZ12</f>
        <v>0</v>
      </c>
      <c r="OB5" s="15">
        <f t="shared" ref="OB5:OB11" si="138">NZ5/C5</f>
        <v>0</v>
      </c>
      <c r="OC5" s="6">
        <v>1</v>
      </c>
      <c r="OD5" s="15">
        <f t="shared" ref="OD5" si="139">OC5/OC12</f>
        <v>0.5</v>
      </c>
      <c r="OE5" s="15">
        <f t="shared" ref="OE5:OE11" si="140">OC5/C5</f>
        <v>0.25</v>
      </c>
      <c r="OF5" s="6">
        <v>0</v>
      </c>
      <c r="OG5" s="15">
        <f>OF5/OF12</f>
        <v>0</v>
      </c>
      <c r="OH5" s="15">
        <f t="shared" ref="OH5:OH11" si="141">OF5/C5</f>
        <v>0</v>
      </c>
      <c r="OI5" s="6">
        <v>0</v>
      </c>
      <c r="OJ5" s="15">
        <f>OI5/OI12</f>
        <v>0</v>
      </c>
      <c r="OK5" s="15">
        <f t="shared" ref="OK5:OK11" si="142">OI5/C5</f>
        <v>0</v>
      </c>
      <c r="OL5" s="6">
        <v>0</v>
      </c>
      <c r="OM5" s="15">
        <f>OL5/OL12</f>
        <v>0</v>
      </c>
      <c r="ON5" s="15">
        <f t="shared" ref="ON5:ON11" si="143">OL5/C5</f>
        <v>0</v>
      </c>
      <c r="OO5" s="6">
        <v>1</v>
      </c>
      <c r="OP5" s="15">
        <f>OO5/OO12</f>
        <v>0.25</v>
      </c>
      <c r="OQ5" s="15">
        <f t="shared" ref="OQ5:OQ11" si="144">OO5/C5</f>
        <v>0.25</v>
      </c>
      <c r="OR5" s="6">
        <v>0</v>
      </c>
      <c r="OS5" s="15">
        <f t="shared" ref="OS5" si="145">OR5/OR12</f>
        <v>0</v>
      </c>
      <c r="OT5" s="15">
        <f t="shared" ref="OT5:OT11" si="146">OR5/C5</f>
        <v>0</v>
      </c>
      <c r="OU5" s="6">
        <v>0</v>
      </c>
      <c r="OV5" s="15">
        <f t="shared" ref="OV5" si="147">OU5/OU12</f>
        <v>0</v>
      </c>
      <c r="OW5" s="15">
        <f t="shared" ref="OW5:OW11" si="148">OU5/C5</f>
        <v>0</v>
      </c>
      <c r="OX5" s="6">
        <v>0</v>
      </c>
      <c r="OY5" s="15">
        <f>OX5/OX12</f>
        <v>0</v>
      </c>
      <c r="OZ5" s="15">
        <f t="shared" ref="OZ5:OZ11" si="149">OX5/C5</f>
        <v>0</v>
      </c>
      <c r="PA5" s="6">
        <v>0</v>
      </c>
      <c r="PB5" s="15">
        <f>PA5/PA12</f>
        <v>0</v>
      </c>
      <c r="PC5" s="15">
        <f t="shared" ref="PC5:PC11" si="150">PA5/C5</f>
        <v>0</v>
      </c>
      <c r="PD5" s="6">
        <v>1</v>
      </c>
      <c r="PE5" s="15">
        <f t="shared" ref="PE5" si="151">PD5/PD12</f>
        <v>1</v>
      </c>
      <c r="PF5" s="15">
        <f t="shared" ref="PF5:PF11" si="152">PD5/C5</f>
        <v>0.25</v>
      </c>
      <c r="PG5" s="6">
        <v>0</v>
      </c>
      <c r="PH5" s="15">
        <f t="shared" ref="PH5" si="153">PG5/PG12</f>
        <v>0</v>
      </c>
      <c r="PI5" s="15">
        <f t="shared" ref="PI5:PI11" si="154">PG5/C5</f>
        <v>0</v>
      </c>
      <c r="PJ5" s="6">
        <v>0</v>
      </c>
      <c r="PK5" s="15">
        <f>PJ5/PJ12</f>
        <v>0</v>
      </c>
      <c r="PL5" s="15">
        <f t="shared" ref="PL5:PL11" si="155">PJ5/C5</f>
        <v>0</v>
      </c>
      <c r="PM5" s="6">
        <v>0</v>
      </c>
      <c r="PN5" s="15">
        <f>PM5/PM12</f>
        <v>0</v>
      </c>
      <c r="PO5" s="15">
        <f t="shared" ref="PO5:PO11" si="156">PM5/C5</f>
        <v>0</v>
      </c>
      <c r="PQ5" s="6" t="s">
        <v>80</v>
      </c>
      <c r="PR5" s="6">
        <v>0</v>
      </c>
      <c r="PS5" s="15">
        <f>PR5/PR12</f>
        <v>0</v>
      </c>
      <c r="PT5" s="15">
        <f t="shared" ref="PT5:PT11" si="157">PR5/C5</f>
        <v>0</v>
      </c>
      <c r="PU5" s="6">
        <v>2</v>
      </c>
      <c r="PV5" s="15">
        <f>PU5/PU12</f>
        <v>0.4</v>
      </c>
      <c r="PW5" s="15">
        <f t="shared" ref="PW5:PW11" si="158">PU5/C5</f>
        <v>0.5</v>
      </c>
      <c r="PX5" s="6">
        <v>0</v>
      </c>
      <c r="PY5" s="15">
        <f>PX5/PX12</f>
        <v>0</v>
      </c>
      <c r="PZ5" s="15">
        <f t="shared" ref="PZ5:PZ11" si="159">PX5/C5</f>
        <v>0</v>
      </c>
      <c r="QA5" s="6">
        <v>0</v>
      </c>
      <c r="QB5" s="15">
        <f>QA5/QA12</f>
        <v>0</v>
      </c>
      <c r="QC5" s="15">
        <f t="shared" ref="QC5:QC11" si="160">QA5/C5</f>
        <v>0</v>
      </c>
      <c r="QD5" s="6">
        <v>2</v>
      </c>
      <c r="QE5" s="15">
        <f t="shared" ref="QE5" si="161">QD5/QD12</f>
        <v>0.66666666666666663</v>
      </c>
      <c r="QF5" s="15">
        <f t="shared" ref="QF5:QF11" si="162">QD5/C5</f>
        <v>0.5</v>
      </c>
      <c r="QG5" s="6">
        <v>0</v>
      </c>
      <c r="QH5" s="15">
        <f t="shared" ref="QH5" si="163">QG5/QG12</f>
        <v>0</v>
      </c>
      <c r="QI5" s="15">
        <f t="shared" ref="QI5:QI11" si="164">QG5/C5</f>
        <v>0</v>
      </c>
      <c r="QJ5" s="6">
        <v>0</v>
      </c>
      <c r="QK5" s="15">
        <f>QJ5/QJ12</f>
        <v>0</v>
      </c>
      <c r="QL5" s="15">
        <f t="shared" ref="QL5:QL11" si="165">QJ5/C5</f>
        <v>0</v>
      </c>
      <c r="QM5" s="6">
        <v>0</v>
      </c>
      <c r="QN5" s="15">
        <f>QM5/QM12</f>
        <v>0</v>
      </c>
      <c r="QO5" s="15">
        <f t="shared" ref="QO5:QO11" si="166">QM5/C5</f>
        <v>0</v>
      </c>
      <c r="QP5" s="6">
        <v>0</v>
      </c>
      <c r="QQ5" s="15">
        <f>QP5/QP12</f>
        <v>0</v>
      </c>
      <c r="QR5" s="15">
        <f t="shared" ref="QR5:QR11" si="167">QP5/C5</f>
        <v>0</v>
      </c>
      <c r="QS5" s="6">
        <v>0</v>
      </c>
      <c r="QT5" s="15">
        <f>QS5/QS12</f>
        <v>0</v>
      </c>
      <c r="QU5" s="15">
        <f t="shared" ref="QU5:QU11" si="168">QS5/C5</f>
        <v>0</v>
      </c>
      <c r="QV5" s="6">
        <v>0</v>
      </c>
      <c r="QW5" s="15">
        <f t="shared" ref="QW5" si="169">QV5/QV12</f>
        <v>0</v>
      </c>
      <c r="QX5" s="15">
        <f t="shared" ref="QX5:QX11" si="170">QV5/C5</f>
        <v>0</v>
      </c>
      <c r="QY5" s="6">
        <v>0</v>
      </c>
      <c r="QZ5" s="15">
        <f>QY5/QY12</f>
        <v>0</v>
      </c>
      <c r="RA5" s="15">
        <f t="shared" ref="RA5:RA11" si="171">QY5/C5</f>
        <v>0</v>
      </c>
      <c r="RB5" s="6">
        <v>0</v>
      </c>
      <c r="RC5" s="15">
        <f>RB5/RB12</f>
        <v>0</v>
      </c>
      <c r="RD5" s="15">
        <f t="shared" ref="RD5:RD11" si="172">RB5/C5</f>
        <v>0</v>
      </c>
      <c r="RE5" s="6">
        <v>0</v>
      </c>
      <c r="RF5" s="15">
        <f>RE5/RE12</f>
        <v>0</v>
      </c>
      <c r="RG5" s="15">
        <f t="shared" ref="RG5:RG11" si="173">RE5/C5</f>
        <v>0</v>
      </c>
      <c r="RH5" s="6">
        <v>0</v>
      </c>
      <c r="RI5" s="15">
        <f>RH5/RH12</f>
        <v>0</v>
      </c>
      <c r="RJ5" s="15">
        <f t="shared" ref="RJ5:RJ11" si="174">RH5/C5</f>
        <v>0</v>
      </c>
      <c r="RK5" s="6">
        <v>0</v>
      </c>
      <c r="RL5" s="15">
        <f>RK5/RK12</f>
        <v>0</v>
      </c>
      <c r="RM5" s="15">
        <f t="shared" ref="RM5:RM11" si="175">RK5/C5</f>
        <v>0</v>
      </c>
      <c r="RN5" s="6">
        <v>0</v>
      </c>
      <c r="RO5" s="15">
        <f>RN5/RN12</f>
        <v>0</v>
      </c>
      <c r="RP5" s="15">
        <f t="shared" ref="RP5:RP11" si="176">RN5/C5</f>
        <v>0</v>
      </c>
      <c r="RQ5" s="6">
        <v>0</v>
      </c>
      <c r="RR5" s="15">
        <f>RQ5/RQ12</f>
        <v>0</v>
      </c>
      <c r="RS5" s="15">
        <f t="shared" ref="RS5:RS11" si="177">RQ5/C5</f>
        <v>0</v>
      </c>
      <c r="RT5" s="6">
        <v>0</v>
      </c>
      <c r="RU5" s="15">
        <f>RT5/RT12</f>
        <v>0</v>
      </c>
      <c r="RV5" s="15">
        <f t="shared" ref="RV5:RV11" si="178">RT5/C5</f>
        <v>0</v>
      </c>
      <c r="RW5" s="6">
        <v>0</v>
      </c>
      <c r="RX5" s="15">
        <f>RW5/RW12</f>
        <v>0</v>
      </c>
      <c r="RY5" s="15">
        <f t="shared" ref="RY5:RY11" si="179">RW5/C5</f>
        <v>0</v>
      </c>
      <c r="RZ5" s="6">
        <v>0</v>
      </c>
      <c r="SA5" s="15">
        <f>RZ5/RZ12</f>
        <v>0</v>
      </c>
      <c r="SB5" s="15">
        <f t="shared" ref="SB5:SB11" si="180">RZ5/C5</f>
        <v>0</v>
      </c>
      <c r="SC5" s="54">
        <v>0</v>
      </c>
      <c r="SD5" s="15">
        <f>SC5/SC12</f>
        <v>0</v>
      </c>
      <c r="SE5" s="15">
        <f t="shared" ref="SE5:SE11" si="181">SC5/C5</f>
        <v>0</v>
      </c>
      <c r="SF5" s="6">
        <v>0</v>
      </c>
      <c r="SG5" s="15">
        <f>SF5/SF12</f>
        <v>0</v>
      </c>
      <c r="SH5" s="15">
        <f t="shared" ref="SH5:SH11" si="182">SF5/C5</f>
        <v>0</v>
      </c>
      <c r="SI5" s="6">
        <v>0</v>
      </c>
      <c r="SJ5" s="15">
        <f>SI5/SI12</f>
        <v>0</v>
      </c>
      <c r="SK5" s="15">
        <f t="shared" ref="SK5:SK11" si="183">SI5/C5</f>
        <v>0</v>
      </c>
      <c r="SL5" s="6">
        <v>0</v>
      </c>
      <c r="SM5" s="15">
        <f>SL5/SL12</f>
        <v>0</v>
      </c>
      <c r="SN5" s="15">
        <f t="shared" ref="SN5:SN11" si="184">SL5/C5</f>
        <v>0</v>
      </c>
      <c r="SP5" s="6" t="s">
        <v>80</v>
      </c>
      <c r="SQ5" s="6">
        <v>0</v>
      </c>
      <c r="SR5" s="15">
        <f>SQ5/SQ12</f>
        <v>0</v>
      </c>
      <c r="SS5" s="15">
        <f t="shared" ref="SS5:SS11" si="185">SQ5/C5</f>
        <v>0</v>
      </c>
      <c r="ST5" s="6">
        <v>2</v>
      </c>
      <c r="SU5" s="15">
        <f>ST5/ST12</f>
        <v>0.125</v>
      </c>
      <c r="SV5" s="15">
        <f t="shared" ref="SV5:SV11" si="186">ST5/C5</f>
        <v>0.5</v>
      </c>
      <c r="SW5" s="6">
        <v>0</v>
      </c>
      <c r="SX5" s="15">
        <f t="shared" ref="SX5" si="187">SW5/SW12</f>
        <v>0</v>
      </c>
      <c r="SY5" s="15">
        <f t="shared" ref="SY5:SY11" si="188">SW5/C5</f>
        <v>0</v>
      </c>
      <c r="SZ5" s="6">
        <v>0</v>
      </c>
      <c r="TA5" s="15">
        <f>SZ5/SZ12</f>
        <v>0</v>
      </c>
      <c r="TB5" s="15">
        <f t="shared" ref="TB5:TB11" si="189">SZ5/C5</f>
        <v>0</v>
      </c>
      <c r="TC5" s="6">
        <v>0</v>
      </c>
      <c r="TD5" s="15">
        <f>TC5/TC12</f>
        <v>0</v>
      </c>
      <c r="TE5" s="15">
        <f t="shared" ref="TE5:TE11" si="190">TC5/C5</f>
        <v>0</v>
      </c>
      <c r="TF5" s="6">
        <v>0</v>
      </c>
      <c r="TG5" s="15">
        <f t="shared" ref="TG5" si="191">TF5/TF12</f>
        <v>0</v>
      </c>
      <c r="TH5" s="15">
        <f t="shared" ref="TH5:TH11" si="192">TF5/C5</f>
        <v>0</v>
      </c>
      <c r="TI5" s="6">
        <v>0</v>
      </c>
      <c r="TJ5" s="15">
        <f>TI5/TI12</f>
        <v>0</v>
      </c>
      <c r="TK5" s="15">
        <f t="shared" ref="TK5:TK11" si="193">TI5/C5</f>
        <v>0</v>
      </c>
      <c r="TL5" s="6">
        <v>2</v>
      </c>
      <c r="TM5" s="15">
        <f>TL5/TL12</f>
        <v>0.16666666666666666</v>
      </c>
      <c r="TN5" s="15">
        <f t="shared" ref="TN5:TN11" si="194">TL5/C5</f>
        <v>0.5</v>
      </c>
      <c r="TO5" s="6">
        <v>0</v>
      </c>
      <c r="TP5" s="15">
        <f>TO5/TO12</f>
        <v>0</v>
      </c>
      <c r="TQ5" s="15">
        <f t="shared" ref="TQ5:TQ11" si="195">TO5/C5</f>
        <v>0</v>
      </c>
      <c r="TR5" s="35"/>
      <c r="TS5" s="6" t="s">
        <v>80</v>
      </c>
      <c r="TT5" s="6">
        <v>2</v>
      </c>
      <c r="TU5" s="15">
        <f>TT5/TT12</f>
        <v>0.2</v>
      </c>
      <c r="TV5" s="15">
        <f t="shared" ref="TV5:TV11" si="196">TT5/C5</f>
        <v>0.5</v>
      </c>
      <c r="TW5" s="6">
        <v>2</v>
      </c>
      <c r="TX5" s="15">
        <f>TW5/TW12</f>
        <v>0.25</v>
      </c>
      <c r="TY5" s="15">
        <f t="shared" ref="TY5:TY11" si="197">TW5/C5</f>
        <v>0.5</v>
      </c>
      <c r="TZ5" s="6">
        <v>0</v>
      </c>
      <c r="UA5" s="15">
        <f>TZ5/TZ12</f>
        <v>0</v>
      </c>
      <c r="UB5" s="15">
        <f t="shared" ref="UB5:UB11" si="198">TZ5/C5</f>
        <v>0</v>
      </c>
      <c r="UC5" s="6">
        <v>0</v>
      </c>
      <c r="UD5" s="15">
        <f>UC5/UC12</f>
        <v>0</v>
      </c>
      <c r="UE5" s="15">
        <f t="shared" ref="UE5:UE11" si="199">UC5/C5</f>
        <v>0</v>
      </c>
      <c r="UF5" s="6">
        <v>0</v>
      </c>
      <c r="UG5" s="15">
        <f>UF5/UF12</f>
        <v>0</v>
      </c>
      <c r="UH5" s="15">
        <f t="shared" ref="UH5:UH11" si="200">UF5/C5</f>
        <v>0</v>
      </c>
      <c r="UI5" s="6">
        <v>0</v>
      </c>
      <c r="UJ5" s="15">
        <f>UI5/UI12</f>
        <v>0</v>
      </c>
      <c r="UK5" s="15">
        <f t="shared" ref="UK5:UK11" si="201">UI5/C5</f>
        <v>0</v>
      </c>
      <c r="UL5" s="6">
        <v>0</v>
      </c>
      <c r="UM5" s="15">
        <f t="shared" ref="UM5" si="202">UL5/UL12</f>
        <v>0</v>
      </c>
      <c r="UN5" s="15">
        <f t="shared" ref="UN5:UN11" si="203">UL5/C5</f>
        <v>0</v>
      </c>
      <c r="UO5" s="6">
        <v>0</v>
      </c>
      <c r="UP5" s="15">
        <f>UO5/UO12</f>
        <v>0</v>
      </c>
      <c r="UQ5" s="15">
        <f t="shared" ref="UQ5:UQ11" si="204">UO5/C5</f>
        <v>0</v>
      </c>
      <c r="UR5" s="6">
        <v>0</v>
      </c>
      <c r="US5" s="15">
        <f>UR5/UR12</f>
        <v>0</v>
      </c>
      <c r="UT5" s="15">
        <f t="shared" ref="UT5:UT11" si="205">UR5/C5</f>
        <v>0</v>
      </c>
      <c r="UU5" s="6">
        <v>0</v>
      </c>
      <c r="UV5" s="15">
        <f>UU5/UU12</f>
        <v>0</v>
      </c>
      <c r="UW5" s="15">
        <f t="shared" ref="UW5:UW11" si="206">UU5/C5</f>
        <v>0</v>
      </c>
      <c r="UX5" s="6">
        <v>0</v>
      </c>
      <c r="UY5" s="15">
        <f t="shared" ref="UY5" si="207">UX5/UX12</f>
        <v>0</v>
      </c>
      <c r="UZ5" s="15">
        <f t="shared" ref="UZ5:UZ11" si="208">UX5/C5</f>
        <v>0</v>
      </c>
      <c r="VA5" s="6">
        <v>0</v>
      </c>
      <c r="VB5" s="15">
        <f>VA5/VA12</f>
        <v>0</v>
      </c>
      <c r="VC5" s="15">
        <f t="shared" ref="VC5:VC11" si="209">VA5/C5</f>
        <v>0</v>
      </c>
      <c r="VD5" s="6">
        <v>0</v>
      </c>
      <c r="VE5" s="15">
        <f>VD5/VD12</f>
        <v>0</v>
      </c>
      <c r="VF5" s="15">
        <f t="shared" ref="VF5:VF11" si="210">VD5/C5</f>
        <v>0</v>
      </c>
      <c r="VH5" s="6" t="s">
        <v>80</v>
      </c>
      <c r="VI5" s="6">
        <v>1</v>
      </c>
      <c r="VJ5" s="15">
        <f>VI5/VI12</f>
        <v>5.8823529411764705E-2</v>
      </c>
      <c r="VK5" s="15">
        <f t="shared" ref="VK5:VK11" si="211">VI5/C5</f>
        <v>0.25</v>
      </c>
      <c r="VL5" s="6">
        <v>0</v>
      </c>
      <c r="VM5" s="15">
        <f>VL5/VL12</f>
        <v>0</v>
      </c>
      <c r="VN5" s="15">
        <f t="shared" ref="VN5:VN11" si="212">VL5/C5</f>
        <v>0</v>
      </c>
      <c r="VO5" s="6">
        <v>1</v>
      </c>
      <c r="VP5" s="15">
        <f>VO5/VO12</f>
        <v>7.1428571428571425E-2</v>
      </c>
      <c r="VQ5" s="15">
        <f t="shared" ref="VQ5:VQ11" si="213">VO5/C5</f>
        <v>0.25</v>
      </c>
      <c r="VR5" s="6">
        <v>0</v>
      </c>
      <c r="VS5" s="15">
        <f>VR5/VR12</f>
        <v>0</v>
      </c>
      <c r="VT5" s="15">
        <f t="shared" ref="VT5:VT11" si="214">VR5/C5</f>
        <v>0</v>
      </c>
      <c r="VU5" s="6">
        <v>0</v>
      </c>
      <c r="VV5" s="15">
        <f t="shared" ref="VV5" si="215">VU5/VU12</f>
        <v>0</v>
      </c>
      <c r="VW5" s="15">
        <f t="shared" ref="VW5:VW11" si="216">VU5/C5</f>
        <v>0</v>
      </c>
      <c r="VX5" s="6">
        <v>0</v>
      </c>
      <c r="VY5" s="15">
        <f t="shared" ref="VY5" si="217">VX5/VX12</f>
        <v>0</v>
      </c>
      <c r="VZ5" s="15">
        <f t="shared" ref="VZ5:VZ11" si="218">VX5/C5</f>
        <v>0</v>
      </c>
      <c r="WA5" s="6">
        <v>0</v>
      </c>
      <c r="WB5" s="15">
        <f t="shared" ref="WB5" si="219">WA5/WA12</f>
        <v>0</v>
      </c>
      <c r="WC5" s="15">
        <f t="shared" ref="WC5:WC11" si="220">WA5/C5</f>
        <v>0</v>
      </c>
      <c r="WD5" s="6">
        <v>1</v>
      </c>
      <c r="WE5" s="15">
        <f>WD5/WD12</f>
        <v>0.16666666666666666</v>
      </c>
      <c r="WF5" s="15">
        <f t="shared" ref="WF5:WF11" si="221">WD5/C5</f>
        <v>0.25</v>
      </c>
      <c r="WG5" s="6">
        <v>0</v>
      </c>
      <c r="WH5" s="15">
        <f>WG5/WG12</f>
        <v>0</v>
      </c>
      <c r="WI5" s="15">
        <f t="shared" ref="WI5:WI11" si="222">WG5/C5</f>
        <v>0</v>
      </c>
      <c r="WJ5" s="6">
        <v>0</v>
      </c>
      <c r="WK5" s="15">
        <f>WJ5/WJ12</f>
        <v>0</v>
      </c>
      <c r="WL5" s="15">
        <f t="shared" ref="WL5:WL11" si="223">WJ5/C5</f>
        <v>0</v>
      </c>
      <c r="WM5" s="6">
        <v>1</v>
      </c>
      <c r="WN5" s="15">
        <f t="shared" ref="WN5" si="224">WM5/WM12</f>
        <v>0.25</v>
      </c>
      <c r="WO5" s="15">
        <f t="shared" ref="WO5:WO11" si="225">WM5/C5</f>
        <v>0.25</v>
      </c>
      <c r="WP5" s="6">
        <v>0</v>
      </c>
      <c r="WQ5" s="15">
        <f>WP5/WP12</f>
        <v>0</v>
      </c>
      <c r="WR5" s="15">
        <f t="shared" ref="WR5:WR11" si="226">WP5/C5</f>
        <v>0</v>
      </c>
      <c r="WT5" s="6" t="s">
        <v>80</v>
      </c>
      <c r="WU5" s="6">
        <v>2</v>
      </c>
      <c r="WV5" s="15">
        <f>WU5/WU12</f>
        <v>0.22222222222222221</v>
      </c>
      <c r="WW5" s="15">
        <f t="shared" ref="WW5:WW11" si="227">WU5/C5</f>
        <v>0.5</v>
      </c>
      <c r="WX5" s="6">
        <v>0</v>
      </c>
      <c r="WY5" s="15">
        <f>WX5/WX12</f>
        <v>0</v>
      </c>
      <c r="WZ5" s="15">
        <f t="shared" ref="WZ5:WZ11" si="228">WX5/C5</f>
        <v>0</v>
      </c>
      <c r="XA5" s="6">
        <v>1</v>
      </c>
      <c r="XB5" s="15">
        <f>XA5/XA12</f>
        <v>0.25</v>
      </c>
      <c r="XC5" s="15">
        <f t="shared" ref="XC5:XC11" si="229">XA5/C5</f>
        <v>0.25</v>
      </c>
      <c r="XD5" s="6">
        <v>0</v>
      </c>
      <c r="XE5" s="15">
        <f>XD5/XD12</f>
        <v>0</v>
      </c>
      <c r="XF5" s="15">
        <f t="shared" ref="XF5:XF11" si="230">XD5/C5</f>
        <v>0</v>
      </c>
      <c r="XG5" s="6">
        <v>1</v>
      </c>
      <c r="XH5" s="15">
        <f t="shared" ref="XH5" si="231">XG5/XG12</f>
        <v>1</v>
      </c>
      <c r="XI5" s="15">
        <f t="shared" ref="XI5:XI11" si="232">XG5/C5</f>
        <v>0.25</v>
      </c>
      <c r="XJ5" s="6">
        <v>0</v>
      </c>
      <c r="XK5" s="15">
        <f t="shared" ref="XK5" si="233">XJ5/XJ12</f>
        <v>0</v>
      </c>
      <c r="XL5" s="15">
        <f t="shared" ref="XL5:XL11" si="234">XJ5/C5</f>
        <v>0</v>
      </c>
      <c r="XM5" s="6">
        <v>0</v>
      </c>
      <c r="XN5" s="15">
        <f t="shared" ref="XN5" si="235">XM5/XM12</f>
        <v>0</v>
      </c>
      <c r="XO5" s="15">
        <f t="shared" ref="XO5:XO11" si="236">XM5/C5</f>
        <v>0</v>
      </c>
      <c r="XP5" s="6">
        <v>0</v>
      </c>
      <c r="XQ5" s="15">
        <f>XP5/XP12</f>
        <v>0</v>
      </c>
      <c r="XR5" s="15">
        <f t="shared" ref="XR5:XR11" si="237">XP5/C5</f>
        <v>0</v>
      </c>
      <c r="XS5" s="6">
        <v>0</v>
      </c>
      <c r="XT5" s="15">
        <f>XS5/XS12</f>
        <v>0</v>
      </c>
      <c r="XU5" s="15">
        <f t="shared" ref="XU5:XU11" si="238">XS5/C5</f>
        <v>0</v>
      </c>
      <c r="XV5" s="6">
        <v>0</v>
      </c>
      <c r="XW5" s="15">
        <f>XV5/XV12</f>
        <v>0</v>
      </c>
      <c r="XX5" s="15">
        <f t="shared" ref="XX5:XX11" si="239">XV5/C5</f>
        <v>0</v>
      </c>
      <c r="XY5" s="6">
        <v>0</v>
      </c>
      <c r="XZ5" s="15">
        <f>XY5/XY12</f>
        <v>0</v>
      </c>
      <c r="YA5" s="15">
        <f t="shared" ref="YA5:YA11" si="240">XY5/C5</f>
        <v>0</v>
      </c>
      <c r="YB5" s="6">
        <v>0</v>
      </c>
      <c r="YC5" s="15">
        <f t="shared" ref="YC5" si="241">YB5/YB12</f>
        <v>0</v>
      </c>
      <c r="YD5" s="15">
        <f t="shared" ref="YD5:YD11" si="242">YB5/C5</f>
        <v>0</v>
      </c>
      <c r="YE5" s="6">
        <v>0</v>
      </c>
      <c r="YF5" s="15">
        <f t="shared" ref="YF5" si="243">YE5/YE12</f>
        <v>0</v>
      </c>
      <c r="YG5" s="15">
        <f t="shared" ref="YG5:YG11" si="244">YE5/C5</f>
        <v>0</v>
      </c>
      <c r="YH5" s="6">
        <v>0</v>
      </c>
      <c r="YI5" s="15">
        <f>YH5/YH12</f>
        <v>0</v>
      </c>
      <c r="YJ5" s="15">
        <f t="shared" ref="YJ5:YJ11" si="245">YH5/C5</f>
        <v>0</v>
      </c>
      <c r="YK5" s="6">
        <v>0</v>
      </c>
      <c r="YL5" s="15">
        <f>YK5/YK12</f>
        <v>0</v>
      </c>
      <c r="YM5" s="15">
        <f t="shared" ref="YM5:YM11" si="246">YK5/C5</f>
        <v>0</v>
      </c>
      <c r="YN5" s="6">
        <v>0</v>
      </c>
      <c r="YO5" s="15">
        <f>YN5/YN12</f>
        <v>0</v>
      </c>
      <c r="YP5" s="15">
        <f t="shared" ref="YP5:YP11" si="247">YN5/C5</f>
        <v>0</v>
      </c>
      <c r="YQ5" s="6">
        <v>0</v>
      </c>
      <c r="YR5" s="15">
        <f>YQ5/YQ12</f>
        <v>0</v>
      </c>
      <c r="YS5" s="15">
        <f t="shared" ref="YS5:YS11" si="248">YQ5/C5</f>
        <v>0</v>
      </c>
      <c r="YT5" s="6">
        <v>0</v>
      </c>
      <c r="YU5" s="15">
        <f t="shared" ref="YU5" si="249">YT5/YT12</f>
        <v>0</v>
      </c>
      <c r="YV5" s="15">
        <f t="shared" ref="YV5:YV11" si="250">YT5/C5</f>
        <v>0</v>
      </c>
    </row>
    <row r="6" spans="1:672" x14ac:dyDescent="0.35">
      <c r="B6" s="6" t="s">
        <v>18</v>
      </c>
      <c r="C6" s="6">
        <v>3</v>
      </c>
      <c r="D6" s="12">
        <f>C6/C12</f>
        <v>4.6153846153846156E-2</v>
      </c>
      <c r="E6" s="13"/>
      <c r="F6" s="6" t="s">
        <v>18</v>
      </c>
      <c r="G6" s="14">
        <v>1</v>
      </c>
      <c r="H6" s="12">
        <f>G6/G12</f>
        <v>1.9607843137254902E-2</v>
      </c>
      <c r="I6" s="12">
        <f>G6/C6</f>
        <v>0.33333333333333331</v>
      </c>
      <c r="J6" s="14">
        <v>2</v>
      </c>
      <c r="K6" s="12">
        <f>J6/J12</f>
        <v>0.14285714285714285</v>
      </c>
      <c r="L6" s="22">
        <f>J6/C6</f>
        <v>0.66666666666666663</v>
      </c>
      <c r="M6" s="24"/>
      <c r="N6" s="10" t="s">
        <v>18</v>
      </c>
      <c r="O6" s="9">
        <v>2</v>
      </c>
      <c r="P6" s="15">
        <f>O6/O12</f>
        <v>0.1</v>
      </c>
      <c r="Q6" s="15">
        <f t="shared" si="0"/>
        <v>0.66666666666666663</v>
      </c>
      <c r="R6" s="6">
        <v>1</v>
      </c>
      <c r="S6" s="15">
        <f>R6/R12</f>
        <v>0.05</v>
      </c>
      <c r="T6" s="15">
        <f t="shared" si="1"/>
        <v>0.33333333333333331</v>
      </c>
      <c r="U6" s="6">
        <v>0</v>
      </c>
      <c r="V6" s="15">
        <f>U6/U12</f>
        <v>0</v>
      </c>
      <c r="W6" s="15">
        <f t="shared" si="2"/>
        <v>0</v>
      </c>
      <c r="X6" s="13"/>
      <c r="Y6" s="6" t="s">
        <v>18</v>
      </c>
      <c r="Z6" s="6">
        <v>0</v>
      </c>
      <c r="AA6" s="12">
        <f>Z6/Z12</f>
        <v>0</v>
      </c>
      <c r="AB6" s="15">
        <f t="shared" ref="AB6:AB11" si="251">Z6/C6</f>
        <v>0</v>
      </c>
      <c r="AC6" s="6">
        <v>0</v>
      </c>
      <c r="AD6" s="12">
        <f t="shared" ref="AD6" si="252">AC6/AC12</f>
        <v>0</v>
      </c>
      <c r="AE6" s="15">
        <f t="shared" ref="AE6:AE11" si="253">AC6/C6</f>
        <v>0</v>
      </c>
      <c r="AF6" s="6">
        <v>1</v>
      </c>
      <c r="AG6" s="12">
        <f t="shared" ref="AG6" si="254">AF6/AF12</f>
        <v>6.6666666666666666E-2</v>
      </c>
      <c r="AH6" s="15">
        <f t="shared" ref="AH6:AH11" si="255">AF6/C6</f>
        <v>0.33333333333333331</v>
      </c>
      <c r="AI6" s="6">
        <v>1</v>
      </c>
      <c r="AJ6" s="12">
        <f>AI6/AI12</f>
        <v>0.1111111111111111</v>
      </c>
      <c r="AK6" s="15">
        <f t="shared" ref="AK6:AK11" si="256">AI6/C6</f>
        <v>0.33333333333333331</v>
      </c>
      <c r="AL6" s="6">
        <v>0</v>
      </c>
      <c r="AM6" s="12">
        <f t="shared" ref="AM6" si="257">AL6/AL12</f>
        <v>0</v>
      </c>
      <c r="AN6" s="15">
        <f t="shared" ref="AN6:AN11" si="258">AL6/C6</f>
        <v>0</v>
      </c>
      <c r="AO6" s="6">
        <v>1</v>
      </c>
      <c r="AP6" s="12">
        <f t="shared" ref="AP6" si="259">AO6/AO12</f>
        <v>0.33333333333333331</v>
      </c>
      <c r="AQ6" s="15">
        <f t="shared" ref="AQ6:AQ11" si="260">AO6/C6</f>
        <v>0.33333333333333331</v>
      </c>
      <c r="AR6" s="13"/>
      <c r="AS6" s="6" t="s">
        <v>18</v>
      </c>
      <c r="AT6" s="6">
        <v>1</v>
      </c>
      <c r="AU6" s="12">
        <f>AT6/AT12</f>
        <v>0.16666666666666666</v>
      </c>
      <c r="AV6" s="15">
        <f t="shared" ref="AV6:AV11" si="261">AT6/C6</f>
        <v>0.33333333333333331</v>
      </c>
      <c r="AW6" s="6">
        <v>0</v>
      </c>
      <c r="AX6" s="12">
        <f t="shared" ref="AX6" si="262">AW6/AW12</f>
        <v>0</v>
      </c>
      <c r="AY6" s="15">
        <f t="shared" ref="AY6:AY11" si="263">AW6/C6</f>
        <v>0</v>
      </c>
      <c r="AZ6" s="6">
        <v>1</v>
      </c>
      <c r="BA6" s="12">
        <f t="shared" ref="BA6" si="264">AZ6/AZ12</f>
        <v>8.3333333333333329E-2</v>
      </c>
      <c r="BB6" s="15">
        <f t="shared" ref="BB6:BB11" si="265">AZ6/C6</f>
        <v>0.33333333333333331</v>
      </c>
      <c r="BC6" s="6">
        <v>0</v>
      </c>
      <c r="BD6" s="12">
        <f>BC6/BC12</f>
        <v>0</v>
      </c>
      <c r="BE6" s="15">
        <f t="shared" ref="BE6:BE11" si="266">BC6/C6</f>
        <v>0</v>
      </c>
      <c r="BF6" s="6">
        <v>0</v>
      </c>
      <c r="BG6" s="12">
        <f t="shared" ref="BG6" si="267">BF6/BF12</f>
        <v>0</v>
      </c>
      <c r="BH6" s="15">
        <f t="shared" ref="BH6:BH11" si="268">BF6/C6</f>
        <v>0</v>
      </c>
      <c r="BI6" s="6">
        <v>1</v>
      </c>
      <c r="BJ6" s="12">
        <f t="shared" ref="BJ6" si="269">BI6/BI12</f>
        <v>0.25</v>
      </c>
      <c r="BK6" s="15">
        <f t="shared" ref="BK6:BK11" si="270">BI6/C6</f>
        <v>0.33333333333333331</v>
      </c>
      <c r="BL6" s="6">
        <v>0</v>
      </c>
      <c r="BM6" s="12">
        <f>BL6/BL12</f>
        <v>0</v>
      </c>
      <c r="BN6" s="15">
        <f t="shared" ref="BN6:BN11" si="271">BL6/C6</f>
        <v>0</v>
      </c>
      <c r="BO6" s="6">
        <v>0</v>
      </c>
      <c r="BP6" s="12">
        <f t="shared" ref="BP6" si="272">BO6/BO12</f>
        <v>0</v>
      </c>
      <c r="BQ6" s="15">
        <f t="shared" ref="BQ6:BQ11" si="273">BO6/C6</f>
        <v>0</v>
      </c>
      <c r="BR6" s="6">
        <v>0</v>
      </c>
      <c r="BS6" s="12">
        <f t="shared" ref="BS6" si="274">BR6/BR12</f>
        <v>0</v>
      </c>
      <c r="BT6" s="15">
        <f t="shared" ref="BT6:BT11" si="275">BR6/C6</f>
        <v>0</v>
      </c>
      <c r="BU6" s="35"/>
      <c r="BV6" s="13"/>
      <c r="BW6" s="13"/>
      <c r="BX6" s="13"/>
      <c r="BY6" s="13"/>
      <c r="BZ6" s="13"/>
      <c r="CA6" s="6" t="s">
        <v>18</v>
      </c>
      <c r="CB6" s="6">
        <v>1</v>
      </c>
      <c r="CC6" s="15">
        <f>CB6/CB12</f>
        <v>7.1428571428571425E-2</v>
      </c>
      <c r="CD6" s="15">
        <f t="shared" si="13"/>
        <v>0.33333333333333331</v>
      </c>
      <c r="CE6" s="6">
        <v>1</v>
      </c>
      <c r="CF6" s="15">
        <f>CE6/CE12</f>
        <v>0.16666666666666666</v>
      </c>
      <c r="CG6" s="15">
        <f t="shared" si="14"/>
        <v>0.33333333333333331</v>
      </c>
      <c r="CH6" s="6">
        <v>0</v>
      </c>
      <c r="CI6" s="15">
        <f t="shared" ref="CI6" si="276">CH6/CH12</f>
        <v>0</v>
      </c>
      <c r="CJ6" s="15">
        <f t="shared" si="16"/>
        <v>0</v>
      </c>
      <c r="CK6" s="6">
        <v>1</v>
      </c>
      <c r="CL6" s="15">
        <f t="shared" ref="CL6" si="277">CK6/CK12</f>
        <v>0.14285714285714285</v>
      </c>
      <c r="CM6" s="15">
        <f t="shared" si="18"/>
        <v>0.33333333333333331</v>
      </c>
      <c r="CN6" s="6">
        <v>0</v>
      </c>
      <c r="CO6" s="15">
        <f t="shared" ref="CO6" si="278">CN6/CN12</f>
        <v>0</v>
      </c>
      <c r="CP6" s="15">
        <f t="shared" si="20"/>
        <v>0</v>
      </c>
      <c r="CQ6" s="6">
        <v>0</v>
      </c>
      <c r="CR6" s="15">
        <f t="shared" ref="CR6" si="279">CQ6/CQ12</f>
        <v>0</v>
      </c>
      <c r="CS6" s="15">
        <f t="shared" si="22"/>
        <v>0</v>
      </c>
      <c r="CT6" s="13"/>
      <c r="CU6" s="6" t="s">
        <v>18</v>
      </c>
      <c r="CV6" s="6">
        <v>0</v>
      </c>
      <c r="CW6" s="15">
        <f>CV6/CV12</f>
        <v>0</v>
      </c>
      <c r="CX6" s="15">
        <f t="shared" si="23"/>
        <v>0</v>
      </c>
      <c r="CY6" s="6">
        <v>0</v>
      </c>
      <c r="CZ6" s="15">
        <f>CY6/CY12</f>
        <v>0</v>
      </c>
      <c r="DA6" s="15">
        <f t="shared" si="24"/>
        <v>0</v>
      </c>
      <c r="DB6" s="6">
        <v>1</v>
      </c>
      <c r="DC6" s="15">
        <f>DB6/DB12</f>
        <v>0.1</v>
      </c>
      <c r="DD6" s="15">
        <f t="shared" si="25"/>
        <v>0.33333333333333331</v>
      </c>
      <c r="DE6" s="6">
        <v>0</v>
      </c>
      <c r="DF6" s="15">
        <f t="shared" ref="DF6" si="280">DE6/DE12</f>
        <v>0</v>
      </c>
      <c r="DG6" s="15">
        <f t="shared" si="27"/>
        <v>0</v>
      </c>
      <c r="DH6" s="6">
        <v>0</v>
      </c>
      <c r="DI6" s="15">
        <f t="shared" ref="DI6" si="281">DH6/DH12</f>
        <v>0</v>
      </c>
      <c r="DJ6" s="15">
        <f t="shared" si="29"/>
        <v>0</v>
      </c>
      <c r="DK6" s="6">
        <v>1</v>
      </c>
      <c r="DL6" s="15">
        <f t="shared" ref="DL6" si="282">DK6/DK12</f>
        <v>0.2</v>
      </c>
      <c r="DM6" s="15">
        <f t="shared" si="31"/>
        <v>0.33333333333333331</v>
      </c>
      <c r="DN6" s="6">
        <v>0</v>
      </c>
      <c r="DO6" s="15">
        <f>DN6/DN12</f>
        <v>0</v>
      </c>
      <c r="DP6" s="15">
        <f t="shared" si="32"/>
        <v>0</v>
      </c>
      <c r="DQ6" s="6">
        <v>0</v>
      </c>
      <c r="DR6" s="15">
        <f>DQ6/DQ12</f>
        <v>0</v>
      </c>
      <c r="DS6" s="15">
        <f t="shared" si="33"/>
        <v>0</v>
      </c>
      <c r="DT6" s="6">
        <v>0</v>
      </c>
      <c r="DU6" s="15">
        <f>DT6/DT12</f>
        <v>0</v>
      </c>
      <c r="DV6" s="15">
        <f t="shared" si="34"/>
        <v>0</v>
      </c>
      <c r="DW6" s="6">
        <v>0</v>
      </c>
      <c r="DX6" s="15">
        <f t="shared" ref="DX6" si="283">DW6/DW12</f>
        <v>0</v>
      </c>
      <c r="DY6" s="15">
        <f t="shared" si="36"/>
        <v>0</v>
      </c>
      <c r="DZ6" s="6">
        <v>0</v>
      </c>
      <c r="EA6" s="15">
        <f t="shared" ref="EA6" si="284">DZ6/DZ12</f>
        <v>0</v>
      </c>
      <c r="EB6" s="15">
        <f t="shared" si="38"/>
        <v>0</v>
      </c>
      <c r="EC6" s="6">
        <v>1</v>
      </c>
      <c r="ED6" s="15">
        <f t="shared" ref="ED6" si="285">EC6/EC12</f>
        <v>0.2</v>
      </c>
      <c r="EE6" s="15">
        <f t="shared" si="40"/>
        <v>0.33333333333333331</v>
      </c>
      <c r="EF6" s="6">
        <v>0</v>
      </c>
      <c r="EG6" s="15">
        <f t="shared" ref="EG6" si="286">EF6/EF12</f>
        <v>0</v>
      </c>
      <c r="EH6" s="15">
        <f t="shared" si="42"/>
        <v>0</v>
      </c>
      <c r="EI6" s="6">
        <v>0</v>
      </c>
      <c r="EJ6" s="15">
        <f>EI6/EI12</f>
        <v>0</v>
      </c>
      <c r="EK6" s="15">
        <f t="shared" si="43"/>
        <v>0</v>
      </c>
      <c r="EL6" s="6">
        <v>0</v>
      </c>
      <c r="EM6" s="15">
        <f>EL6/EL12</f>
        <v>0</v>
      </c>
      <c r="EN6" s="15">
        <f t="shared" si="44"/>
        <v>0</v>
      </c>
      <c r="EO6" s="6">
        <v>0</v>
      </c>
      <c r="EP6" s="15">
        <f>EO6/EO12</f>
        <v>0</v>
      </c>
      <c r="EQ6" s="15">
        <f t="shared" si="45"/>
        <v>0</v>
      </c>
      <c r="ER6" s="6">
        <v>0</v>
      </c>
      <c r="ES6" s="15">
        <f t="shared" ref="ES6" si="287">ER6/ER12</f>
        <v>0</v>
      </c>
      <c r="ET6" s="15">
        <f t="shared" si="47"/>
        <v>0</v>
      </c>
      <c r="EV6" s="6" t="s">
        <v>18</v>
      </c>
      <c r="EW6" s="14">
        <v>1</v>
      </c>
      <c r="EX6" s="16">
        <f>EW6/EW12</f>
        <v>2.3809523809523808E-2</v>
      </c>
      <c r="EY6" s="16">
        <f t="shared" si="48"/>
        <v>0.33333333333333331</v>
      </c>
      <c r="EZ6" s="17">
        <v>2</v>
      </c>
      <c r="FA6" s="16">
        <f>EZ6/EZ12</f>
        <v>8.6956521739130432E-2</v>
      </c>
      <c r="FB6" s="16">
        <f t="shared" si="49"/>
        <v>0.66666666666666663</v>
      </c>
      <c r="FD6" s="6" t="s">
        <v>18</v>
      </c>
      <c r="FE6" s="14">
        <v>1</v>
      </c>
      <c r="FF6" s="16">
        <f>FE6/FE12</f>
        <v>6.6666666666666666E-2</v>
      </c>
      <c r="FG6" s="16">
        <f t="shared" si="50"/>
        <v>0.33333333333333331</v>
      </c>
      <c r="FH6" s="14">
        <v>0</v>
      </c>
      <c r="FI6" s="16">
        <f t="shared" ref="FI6" si="288">FH6/FH12</f>
        <v>0</v>
      </c>
      <c r="FJ6" s="16">
        <f t="shared" si="52"/>
        <v>0</v>
      </c>
      <c r="FK6" s="14">
        <v>0</v>
      </c>
      <c r="FL6" s="16">
        <f t="shared" ref="FL6" si="289">FK6/FK12</f>
        <v>0</v>
      </c>
      <c r="FM6" s="16">
        <f t="shared" si="54"/>
        <v>0</v>
      </c>
      <c r="FN6" s="14">
        <v>1</v>
      </c>
      <c r="FO6" s="16">
        <f>FN6/FN12</f>
        <v>0.2</v>
      </c>
      <c r="FP6" s="16">
        <f t="shared" si="55"/>
        <v>0.33333333333333331</v>
      </c>
      <c r="FQ6" s="14">
        <v>1</v>
      </c>
      <c r="FR6" s="16">
        <f>FQ6/FQ12</f>
        <v>0.16666666666666666</v>
      </c>
      <c r="FS6" s="16">
        <f t="shared" si="56"/>
        <v>0.33333333333333331</v>
      </c>
      <c r="FT6" s="14">
        <v>0</v>
      </c>
      <c r="FU6" s="16">
        <f t="shared" ref="FU6" si="290">FT6/FT12</f>
        <v>0</v>
      </c>
      <c r="FV6" s="16">
        <f t="shared" si="58"/>
        <v>0</v>
      </c>
      <c r="FW6" s="33"/>
      <c r="FX6" s="33"/>
      <c r="FY6" s="33"/>
      <c r="FZ6" s="33"/>
      <c r="GA6" s="6" t="s">
        <v>18</v>
      </c>
      <c r="GB6" s="6">
        <v>0</v>
      </c>
      <c r="GC6" s="15">
        <f>GB6/GB12</f>
        <v>0</v>
      </c>
      <c r="GD6" s="15">
        <f t="shared" si="59"/>
        <v>0</v>
      </c>
      <c r="GE6" s="6">
        <v>1</v>
      </c>
      <c r="GF6" s="15">
        <f>GE6/GE12</f>
        <v>3.7037037037037035E-2</v>
      </c>
      <c r="GG6" s="15">
        <f t="shared" si="60"/>
        <v>0.33333333333333331</v>
      </c>
      <c r="GH6" s="6">
        <v>0</v>
      </c>
      <c r="GI6" s="15">
        <f>GH6/GH12</f>
        <v>0</v>
      </c>
      <c r="GJ6" s="15">
        <f t="shared" si="61"/>
        <v>0</v>
      </c>
      <c r="GK6" s="6">
        <v>0</v>
      </c>
      <c r="GL6" s="15">
        <f>GK6/GK12</f>
        <v>0</v>
      </c>
      <c r="GM6" s="15">
        <f t="shared" si="62"/>
        <v>0</v>
      </c>
      <c r="GN6" s="6">
        <v>0</v>
      </c>
      <c r="GO6" s="15">
        <f>GN6/GN12</f>
        <v>0</v>
      </c>
      <c r="GP6" s="15">
        <f t="shared" si="63"/>
        <v>0</v>
      </c>
      <c r="GQ6" s="6">
        <v>0</v>
      </c>
      <c r="GR6" s="15">
        <f>GQ6/GQ12</f>
        <v>0</v>
      </c>
      <c r="GS6" s="15">
        <f t="shared" si="64"/>
        <v>0</v>
      </c>
      <c r="GT6" s="6">
        <v>2</v>
      </c>
      <c r="GU6" s="15">
        <f>GT6/GT12</f>
        <v>1</v>
      </c>
      <c r="GV6" s="15">
        <f t="shared" si="65"/>
        <v>0.66666666666666663</v>
      </c>
      <c r="GW6" s="33"/>
      <c r="GX6" s="6" t="s">
        <v>18</v>
      </c>
      <c r="GY6" s="6">
        <v>0</v>
      </c>
      <c r="GZ6" s="15">
        <f>GY6/GY12</f>
        <v>0</v>
      </c>
      <c r="HA6" s="15">
        <f t="shared" si="66"/>
        <v>0</v>
      </c>
      <c r="HB6" s="6">
        <v>1</v>
      </c>
      <c r="HC6" s="15">
        <f>HB6/HB12</f>
        <v>0.1111111111111111</v>
      </c>
      <c r="HD6" s="15">
        <f t="shared" si="67"/>
        <v>0.33333333333333331</v>
      </c>
      <c r="HE6" s="6">
        <v>1</v>
      </c>
      <c r="HF6" s="15">
        <f>HE6/HE12</f>
        <v>0.5</v>
      </c>
      <c r="HG6" s="15">
        <f t="shared" si="68"/>
        <v>0.33333333333333331</v>
      </c>
      <c r="HH6" s="6">
        <v>0</v>
      </c>
      <c r="HI6" s="15">
        <f>HH6/HH12</f>
        <v>0</v>
      </c>
      <c r="HJ6" s="15">
        <f t="shared" si="69"/>
        <v>0</v>
      </c>
      <c r="HK6" s="6">
        <v>0</v>
      </c>
      <c r="HL6" s="15">
        <f>HK6/HK12</f>
        <v>0</v>
      </c>
      <c r="HM6" s="15">
        <f t="shared" si="70"/>
        <v>0</v>
      </c>
      <c r="HN6" s="6">
        <v>0</v>
      </c>
      <c r="HO6" s="15">
        <f>HN6/HN12</f>
        <v>0</v>
      </c>
      <c r="HP6" s="15">
        <f t="shared" si="71"/>
        <v>0</v>
      </c>
      <c r="HQ6" s="6">
        <v>1</v>
      </c>
      <c r="HR6" s="15">
        <f>HQ6/HQ12</f>
        <v>0.5</v>
      </c>
      <c r="HS6" s="15">
        <f t="shared" si="72"/>
        <v>0.33333333333333331</v>
      </c>
      <c r="HT6" s="6">
        <v>0</v>
      </c>
      <c r="HU6" s="15">
        <f>HT6/HT12</f>
        <v>0</v>
      </c>
      <c r="HV6" s="15">
        <f t="shared" si="73"/>
        <v>0</v>
      </c>
      <c r="HW6" s="6">
        <v>0</v>
      </c>
      <c r="HX6" s="15">
        <f>HW6/HW12</f>
        <v>0</v>
      </c>
      <c r="HY6" s="15">
        <f t="shared" si="74"/>
        <v>0</v>
      </c>
      <c r="HZ6" s="6">
        <v>0</v>
      </c>
      <c r="IA6" s="15">
        <f>HZ6/HZ12</f>
        <v>0</v>
      </c>
      <c r="IB6" s="15">
        <f t="shared" si="75"/>
        <v>0</v>
      </c>
      <c r="IC6" s="6">
        <v>0</v>
      </c>
      <c r="ID6" s="15">
        <f>IC6/IC12</f>
        <v>0</v>
      </c>
      <c r="IE6" s="15">
        <f t="shared" si="76"/>
        <v>0</v>
      </c>
      <c r="IF6" s="6">
        <v>0</v>
      </c>
      <c r="IG6" s="15">
        <f>IF6/IF12</f>
        <v>0</v>
      </c>
      <c r="IH6" s="15">
        <f t="shared" si="77"/>
        <v>0</v>
      </c>
      <c r="IJ6" s="6" t="s">
        <v>18</v>
      </c>
      <c r="IK6" s="6">
        <v>0</v>
      </c>
      <c r="IL6" s="15">
        <f>IK6/IK12</f>
        <v>0</v>
      </c>
      <c r="IM6" s="15">
        <f t="shared" si="78"/>
        <v>0</v>
      </c>
      <c r="IN6" s="6">
        <v>0</v>
      </c>
      <c r="IO6" s="15">
        <f>IN6/IN12</f>
        <v>0</v>
      </c>
      <c r="IP6" s="15">
        <f t="shared" si="79"/>
        <v>0</v>
      </c>
      <c r="IQ6" s="6">
        <v>0</v>
      </c>
      <c r="IR6" s="15">
        <f>IQ6/IQ12</f>
        <v>0</v>
      </c>
      <c r="IS6" s="15">
        <f t="shared" si="80"/>
        <v>0</v>
      </c>
      <c r="IT6" s="6">
        <v>1</v>
      </c>
      <c r="IU6" s="15">
        <f t="shared" ref="IU6" si="291">IT6/IT12</f>
        <v>4.1666666666666664E-2</v>
      </c>
      <c r="IV6" s="15">
        <f t="shared" si="82"/>
        <v>0.33333333333333331</v>
      </c>
      <c r="IW6" s="6">
        <v>0</v>
      </c>
      <c r="IX6" s="15">
        <f t="shared" ref="IX6" si="292">IW6/IW12</f>
        <v>0</v>
      </c>
      <c r="IY6" s="15">
        <f t="shared" si="84"/>
        <v>0</v>
      </c>
      <c r="IZ6" s="6">
        <v>0</v>
      </c>
      <c r="JA6" s="15">
        <f t="shared" ref="JA6" si="293">IZ6/IZ12</f>
        <v>0</v>
      </c>
      <c r="JB6" s="15">
        <f t="shared" si="86"/>
        <v>0</v>
      </c>
      <c r="JC6" s="6">
        <v>0</v>
      </c>
      <c r="JD6" s="15">
        <f t="shared" ref="JD6" si="294">JC6/JC12</f>
        <v>0</v>
      </c>
      <c r="JE6" s="15">
        <f t="shared" si="88"/>
        <v>0</v>
      </c>
      <c r="JF6" s="6">
        <v>0</v>
      </c>
      <c r="JG6" s="15">
        <f>JF6/JF12</f>
        <v>0</v>
      </c>
      <c r="JH6" s="15">
        <f t="shared" si="89"/>
        <v>0</v>
      </c>
      <c r="JI6" s="6">
        <v>0</v>
      </c>
      <c r="JJ6" s="15">
        <f>JI6/JI12</f>
        <v>0</v>
      </c>
      <c r="JK6" s="15">
        <f t="shared" ref="JK6:JK11" si="295">JI6/C6</f>
        <v>0</v>
      </c>
      <c r="JL6" s="6">
        <v>2</v>
      </c>
      <c r="JM6" s="15">
        <f t="shared" ref="JM6" si="296">JL6/JL12</f>
        <v>1</v>
      </c>
      <c r="JN6" s="15">
        <f t="shared" si="91"/>
        <v>0.66666666666666663</v>
      </c>
      <c r="JO6" s="6">
        <v>0</v>
      </c>
      <c r="JP6" s="15">
        <f>JO6/JO12</f>
        <v>0</v>
      </c>
      <c r="JQ6" s="15">
        <f t="shared" si="93"/>
        <v>0</v>
      </c>
      <c r="JS6" s="6" t="s">
        <v>18</v>
      </c>
      <c r="JT6" s="6">
        <v>0</v>
      </c>
      <c r="JU6" s="15">
        <f>JT6/JT12</f>
        <v>0</v>
      </c>
      <c r="JV6" s="15">
        <f t="shared" ref="JV6:JV11" si="297">JT6/C6</f>
        <v>0</v>
      </c>
      <c r="JW6" s="6">
        <v>0</v>
      </c>
      <c r="JX6" s="15">
        <f>JW6/JW12</f>
        <v>0</v>
      </c>
      <c r="JY6" s="15">
        <f t="shared" si="94"/>
        <v>0</v>
      </c>
      <c r="JZ6" s="6">
        <v>0</v>
      </c>
      <c r="KA6" s="15">
        <f>JZ6/JZ12</f>
        <v>0</v>
      </c>
      <c r="KB6" s="15">
        <f t="shared" si="95"/>
        <v>0</v>
      </c>
      <c r="KC6" s="6">
        <v>2</v>
      </c>
      <c r="KD6" s="15">
        <f t="shared" ref="KD6" si="298">KC6/KC12</f>
        <v>0.18181818181818182</v>
      </c>
      <c r="KE6" s="15">
        <f t="shared" si="97"/>
        <v>0.66666666666666663</v>
      </c>
      <c r="KF6" s="6">
        <v>0</v>
      </c>
      <c r="KG6" s="15">
        <f>KF6/KF12</f>
        <v>0</v>
      </c>
      <c r="KH6" s="15">
        <f t="shared" si="98"/>
        <v>0</v>
      </c>
      <c r="KI6" s="6">
        <v>0</v>
      </c>
      <c r="KJ6" s="15">
        <f>KI6/KI12</f>
        <v>0</v>
      </c>
      <c r="KK6" s="15">
        <f t="shared" si="99"/>
        <v>0</v>
      </c>
      <c r="KL6" s="6">
        <v>1</v>
      </c>
      <c r="KM6" s="15">
        <f t="shared" ref="KM6" si="299">KL6/KL12</f>
        <v>0.16666666666666666</v>
      </c>
      <c r="KN6" s="15">
        <f t="shared" si="101"/>
        <v>0.33333333333333331</v>
      </c>
      <c r="KO6" s="6">
        <v>0</v>
      </c>
      <c r="KP6" s="15">
        <f t="shared" ref="KP6" si="300">KO6/KO12</f>
        <v>0</v>
      </c>
      <c r="KQ6" s="15">
        <f t="shared" si="103"/>
        <v>0</v>
      </c>
      <c r="KR6" s="6">
        <v>0</v>
      </c>
      <c r="KS6" s="15">
        <f t="shared" ref="KS6" si="301">KR6/KR12</f>
        <v>0</v>
      </c>
      <c r="KT6" s="15">
        <f t="shared" si="105"/>
        <v>0</v>
      </c>
      <c r="KU6" s="6">
        <v>0</v>
      </c>
      <c r="KV6" s="15">
        <f t="shared" ref="KV6" si="302">KU6/KU12</f>
        <v>0</v>
      </c>
      <c r="KW6" s="15">
        <f t="shared" si="107"/>
        <v>0</v>
      </c>
      <c r="KX6" s="6">
        <v>0</v>
      </c>
      <c r="KY6" s="15">
        <f>KX6/KX12</f>
        <v>0</v>
      </c>
      <c r="KZ6" s="15">
        <f t="shared" si="108"/>
        <v>0</v>
      </c>
      <c r="LA6" s="6">
        <v>0</v>
      </c>
      <c r="LB6" s="15">
        <f>LA6/LA12</f>
        <v>0</v>
      </c>
      <c r="LC6" s="15">
        <f t="shared" si="109"/>
        <v>0</v>
      </c>
      <c r="LD6" s="6">
        <v>0</v>
      </c>
      <c r="LE6" s="15">
        <f t="shared" ref="LE6" si="303">LD6/LD12</f>
        <v>0</v>
      </c>
      <c r="LF6" s="15">
        <f t="shared" si="111"/>
        <v>0</v>
      </c>
      <c r="LG6" s="6">
        <v>0</v>
      </c>
      <c r="LH6" s="15">
        <f t="shared" ref="LH6" si="304">LG6/LG12</f>
        <v>0</v>
      </c>
      <c r="LI6" s="15">
        <f t="shared" si="113"/>
        <v>0</v>
      </c>
      <c r="LJ6" s="6">
        <v>0</v>
      </c>
      <c r="LK6" s="15">
        <f t="shared" ref="LK6" si="305">LJ6/LJ12</f>
        <v>0</v>
      </c>
      <c r="LL6" s="15">
        <f t="shared" si="115"/>
        <v>0</v>
      </c>
      <c r="LM6" s="35"/>
      <c r="LO6" s="6" t="s">
        <v>18</v>
      </c>
      <c r="LP6" s="6">
        <v>1</v>
      </c>
      <c r="LQ6" s="15">
        <f>LP6/LP12</f>
        <v>0.5</v>
      </c>
      <c r="LR6" s="15">
        <f t="shared" si="116"/>
        <v>0.33333333333333331</v>
      </c>
      <c r="LS6" s="6">
        <v>0</v>
      </c>
      <c r="LT6" s="15">
        <f>LS6/LS12</f>
        <v>0</v>
      </c>
      <c r="LU6" s="15">
        <f t="shared" si="117"/>
        <v>0</v>
      </c>
      <c r="LV6" s="6">
        <v>2</v>
      </c>
      <c r="LW6" s="15">
        <f>LV6/LV12</f>
        <v>0.4</v>
      </c>
      <c r="LX6" s="15">
        <f t="shared" si="118"/>
        <v>0.66666666666666663</v>
      </c>
      <c r="LY6" s="6">
        <v>0</v>
      </c>
      <c r="LZ6" s="15">
        <f t="shared" ref="LZ6" si="306">LY6/LY12</f>
        <v>0</v>
      </c>
      <c r="MA6" s="15">
        <f t="shared" si="120"/>
        <v>0</v>
      </c>
      <c r="MB6" s="6">
        <v>0</v>
      </c>
      <c r="MC6" s="15">
        <f>MB6/MB12</f>
        <v>0</v>
      </c>
      <c r="MD6" s="15">
        <f t="shared" si="121"/>
        <v>0</v>
      </c>
      <c r="ME6" s="6">
        <v>0</v>
      </c>
      <c r="MF6" s="15">
        <f>ME6/ME12</f>
        <v>0</v>
      </c>
      <c r="MG6" s="15">
        <f t="shared" si="122"/>
        <v>0</v>
      </c>
      <c r="MH6" s="6">
        <v>1</v>
      </c>
      <c r="MI6" s="15">
        <f>MH6/MH12</f>
        <v>0.25</v>
      </c>
      <c r="MJ6" s="15">
        <f t="shared" si="123"/>
        <v>0.33333333333333331</v>
      </c>
      <c r="MK6" s="6">
        <v>1</v>
      </c>
      <c r="ML6" s="15">
        <f>MK6/MK12</f>
        <v>0.2</v>
      </c>
      <c r="MM6" s="15">
        <f t="shared" si="124"/>
        <v>0.33333333333333331</v>
      </c>
      <c r="MN6" s="6">
        <v>0</v>
      </c>
      <c r="MO6" s="15">
        <f>MN6/MN12</f>
        <v>0</v>
      </c>
      <c r="MP6" s="15">
        <f t="shared" si="125"/>
        <v>0</v>
      </c>
      <c r="MQ6" s="6">
        <v>0</v>
      </c>
      <c r="MR6" s="15">
        <f>MQ6/MQ12</f>
        <v>0</v>
      </c>
      <c r="MS6" s="15">
        <f t="shared" si="126"/>
        <v>0</v>
      </c>
      <c r="MT6" s="6">
        <v>0</v>
      </c>
      <c r="MU6" s="15">
        <f>MT6/MT12</f>
        <v>0</v>
      </c>
      <c r="MV6" s="15">
        <f t="shared" si="127"/>
        <v>0</v>
      </c>
      <c r="MW6" s="6">
        <v>0</v>
      </c>
      <c r="MX6" s="15">
        <f>MW6/MW12</f>
        <v>0</v>
      </c>
      <c r="MY6" s="15">
        <f t="shared" si="128"/>
        <v>0</v>
      </c>
      <c r="MZ6" s="6">
        <v>0</v>
      </c>
      <c r="NA6" s="15">
        <f>MZ6/MZ12</f>
        <v>0</v>
      </c>
      <c r="NB6" s="15">
        <f t="shared" si="129"/>
        <v>0</v>
      </c>
      <c r="NC6" s="6">
        <v>0</v>
      </c>
      <c r="ND6" s="15">
        <f>NC6/NC12</f>
        <v>0</v>
      </c>
      <c r="NE6" s="15">
        <f t="shared" si="130"/>
        <v>0</v>
      </c>
      <c r="NG6" s="6" t="s">
        <v>18</v>
      </c>
      <c r="NH6" s="6">
        <v>0</v>
      </c>
      <c r="NI6" s="15">
        <f>NH6/NH12</f>
        <v>0</v>
      </c>
      <c r="NJ6" s="15">
        <f t="shared" si="131"/>
        <v>0</v>
      </c>
      <c r="NK6" s="6">
        <v>0</v>
      </c>
      <c r="NL6" s="15">
        <f>NK6/NK12</f>
        <v>0</v>
      </c>
      <c r="NM6" s="15">
        <f t="shared" si="132"/>
        <v>0</v>
      </c>
      <c r="NN6" s="6">
        <v>0</v>
      </c>
      <c r="NO6" s="15">
        <f t="shared" ref="NO6" si="307">NN6/NN12</f>
        <v>0</v>
      </c>
      <c r="NP6" s="15">
        <f t="shared" si="134"/>
        <v>0</v>
      </c>
      <c r="NQ6" s="6">
        <v>0</v>
      </c>
      <c r="NR6" s="15">
        <f>NQ6/NQ12</f>
        <v>0</v>
      </c>
      <c r="NS6" s="15">
        <f t="shared" si="135"/>
        <v>0</v>
      </c>
      <c r="NT6" s="6">
        <v>0</v>
      </c>
      <c r="NU6" s="15">
        <f>NT6/NT12</f>
        <v>0</v>
      </c>
      <c r="NV6" s="15">
        <f t="shared" si="136"/>
        <v>0</v>
      </c>
      <c r="NW6" s="6">
        <v>1</v>
      </c>
      <c r="NX6" s="15">
        <f>NW6/NW12</f>
        <v>0.2</v>
      </c>
      <c r="NY6" s="15">
        <f t="shared" si="137"/>
        <v>0.33333333333333331</v>
      </c>
      <c r="NZ6" s="6">
        <v>0</v>
      </c>
      <c r="OA6" s="15">
        <f>NZ6/NZ12</f>
        <v>0</v>
      </c>
      <c r="OB6" s="15">
        <f t="shared" si="138"/>
        <v>0</v>
      </c>
      <c r="OC6" s="6">
        <v>0</v>
      </c>
      <c r="OD6" s="15">
        <f t="shared" ref="OD6" si="308">OC6/OC12</f>
        <v>0</v>
      </c>
      <c r="OE6" s="15">
        <f t="shared" si="140"/>
        <v>0</v>
      </c>
      <c r="OF6" s="6">
        <v>0</v>
      </c>
      <c r="OG6" s="15">
        <f>OF6/OF12</f>
        <v>0</v>
      </c>
      <c r="OH6" s="15">
        <f t="shared" si="141"/>
        <v>0</v>
      </c>
      <c r="OI6" s="6">
        <v>0</v>
      </c>
      <c r="OJ6" s="15">
        <f>OI6/OI12</f>
        <v>0</v>
      </c>
      <c r="OK6" s="15">
        <f t="shared" si="142"/>
        <v>0</v>
      </c>
      <c r="OL6" s="6">
        <v>0</v>
      </c>
      <c r="OM6" s="15">
        <f>OL6/OL12</f>
        <v>0</v>
      </c>
      <c r="ON6" s="15">
        <f t="shared" si="143"/>
        <v>0</v>
      </c>
      <c r="OO6" s="6">
        <v>2</v>
      </c>
      <c r="OP6" s="15">
        <f>OO6/OO12</f>
        <v>0.5</v>
      </c>
      <c r="OQ6" s="15">
        <f t="shared" si="144"/>
        <v>0.66666666666666663</v>
      </c>
      <c r="OR6" s="6">
        <v>0</v>
      </c>
      <c r="OS6" s="15">
        <f t="shared" ref="OS6" si="309">OR6/OR12</f>
        <v>0</v>
      </c>
      <c r="OT6" s="15">
        <f t="shared" si="146"/>
        <v>0</v>
      </c>
      <c r="OU6" s="6">
        <v>0</v>
      </c>
      <c r="OV6" s="15">
        <f t="shared" ref="OV6" si="310">OU6/OU12</f>
        <v>0</v>
      </c>
      <c r="OW6" s="15">
        <f t="shared" si="148"/>
        <v>0</v>
      </c>
      <c r="OX6" s="6">
        <v>0</v>
      </c>
      <c r="OY6" s="15">
        <f>OX6/OX12</f>
        <v>0</v>
      </c>
      <c r="OZ6" s="15">
        <f t="shared" si="149"/>
        <v>0</v>
      </c>
      <c r="PA6" s="6">
        <v>0</v>
      </c>
      <c r="PB6" s="15">
        <f>PA6/PA12</f>
        <v>0</v>
      </c>
      <c r="PC6" s="15">
        <f t="shared" si="150"/>
        <v>0</v>
      </c>
      <c r="PD6" s="6">
        <v>0</v>
      </c>
      <c r="PE6" s="15">
        <f t="shared" ref="PE6" si="311">PD6/PD12</f>
        <v>0</v>
      </c>
      <c r="PF6" s="15">
        <f t="shared" si="152"/>
        <v>0</v>
      </c>
      <c r="PG6" s="6">
        <v>0</v>
      </c>
      <c r="PH6" s="15">
        <f t="shared" ref="PH6" si="312">PG6/PG12</f>
        <v>0</v>
      </c>
      <c r="PI6" s="15">
        <f t="shared" si="154"/>
        <v>0</v>
      </c>
      <c r="PJ6" s="6">
        <v>0</v>
      </c>
      <c r="PK6" s="15">
        <f>PJ6/PJ12</f>
        <v>0</v>
      </c>
      <c r="PL6" s="15">
        <f t="shared" si="155"/>
        <v>0</v>
      </c>
      <c r="PM6" s="6">
        <v>0</v>
      </c>
      <c r="PN6" s="15">
        <f>PM6/PM12</f>
        <v>0</v>
      </c>
      <c r="PO6" s="15">
        <f t="shared" si="156"/>
        <v>0</v>
      </c>
      <c r="PQ6" s="6" t="s">
        <v>18</v>
      </c>
      <c r="PR6" s="6">
        <v>0</v>
      </c>
      <c r="PS6" s="15">
        <f>PR6/PR12</f>
        <v>0</v>
      </c>
      <c r="PT6" s="15">
        <f t="shared" si="157"/>
        <v>0</v>
      </c>
      <c r="PU6" s="6">
        <v>1</v>
      </c>
      <c r="PV6" s="15">
        <f>PU6/PU12</f>
        <v>0.2</v>
      </c>
      <c r="PW6" s="15">
        <f t="shared" si="158"/>
        <v>0.33333333333333331</v>
      </c>
      <c r="PX6" s="6">
        <v>0</v>
      </c>
      <c r="PY6" s="15">
        <f>PX6/PX12</f>
        <v>0</v>
      </c>
      <c r="PZ6" s="15">
        <f t="shared" si="159"/>
        <v>0</v>
      </c>
      <c r="QA6" s="6">
        <v>1</v>
      </c>
      <c r="QB6" s="15">
        <f>QA6/QA12</f>
        <v>0.5</v>
      </c>
      <c r="QC6" s="15">
        <f t="shared" si="160"/>
        <v>0.33333333333333331</v>
      </c>
      <c r="QD6" s="6">
        <v>0</v>
      </c>
      <c r="QE6" s="15">
        <f t="shared" ref="QE6" si="313">QD6/QD12</f>
        <v>0</v>
      </c>
      <c r="QF6" s="15">
        <f t="shared" si="162"/>
        <v>0</v>
      </c>
      <c r="QG6" s="6">
        <v>0</v>
      </c>
      <c r="QH6" s="15">
        <f t="shared" ref="QH6" si="314">QG6/QG12</f>
        <v>0</v>
      </c>
      <c r="QI6" s="15">
        <f t="shared" si="164"/>
        <v>0</v>
      </c>
      <c r="QJ6" s="6">
        <v>0</v>
      </c>
      <c r="QK6" s="15">
        <f>QJ6/QJ12</f>
        <v>0</v>
      </c>
      <c r="QL6" s="15">
        <f t="shared" si="165"/>
        <v>0</v>
      </c>
      <c r="QM6" s="6">
        <v>0</v>
      </c>
      <c r="QN6" s="15">
        <f>QM6/QM12</f>
        <v>0</v>
      </c>
      <c r="QO6" s="15">
        <f t="shared" si="166"/>
        <v>0</v>
      </c>
      <c r="QP6" s="6">
        <v>0</v>
      </c>
      <c r="QQ6" s="15">
        <f>QP6/QP12</f>
        <v>0</v>
      </c>
      <c r="QR6" s="15">
        <f t="shared" si="167"/>
        <v>0</v>
      </c>
      <c r="QS6" s="6">
        <v>1</v>
      </c>
      <c r="QT6" s="15">
        <f>QS6/QS12</f>
        <v>0.33333333333333331</v>
      </c>
      <c r="QU6" s="15">
        <f t="shared" si="168"/>
        <v>0.33333333333333331</v>
      </c>
      <c r="QV6" s="6">
        <v>0</v>
      </c>
      <c r="QW6" s="15">
        <f t="shared" ref="QW6" si="315">QV6/QV12</f>
        <v>0</v>
      </c>
      <c r="QX6" s="15">
        <f t="shared" si="170"/>
        <v>0</v>
      </c>
      <c r="QY6" s="6">
        <v>0</v>
      </c>
      <c r="QZ6" s="15">
        <f>QY6/QY12</f>
        <v>0</v>
      </c>
      <c r="RA6" s="15">
        <f t="shared" si="171"/>
        <v>0</v>
      </c>
      <c r="RB6" s="6">
        <v>0</v>
      </c>
      <c r="RC6" s="15">
        <f>RB6/RB12</f>
        <v>0</v>
      </c>
      <c r="RD6" s="15">
        <f t="shared" si="172"/>
        <v>0</v>
      </c>
      <c r="RE6" s="6">
        <v>0</v>
      </c>
      <c r="RF6" s="15">
        <f>RE6/RE12</f>
        <v>0</v>
      </c>
      <c r="RG6" s="15">
        <f t="shared" si="173"/>
        <v>0</v>
      </c>
      <c r="RH6" s="6">
        <v>0</v>
      </c>
      <c r="RI6" s="15">
        <f>RH6/RH12</f>
        <v>0</v>
      </c>
      <c r="RJ6" s="15">
        <f t="shared" si="174"/>
        <v>0</v>
      </c>
      <c r="RK6" s="6">
        <v>0</v>
      </c>
      <c r="RL6" s="15">
        <f>RK6/RK12</f>
        <v>0</v>
      </c>
      <c r="RM6" s="15">
        <f t="shared" si="175"/>
        <v>0</v>
      </c>
      <c r="RN6" s="6">
        <v>0</v>
      </c>
      <c r="RO6" s="15">
        <f>RN6/RN12</f>
        <v>0</v>
      </c>
      <c r="RP6" s="15">
        <f t="shared" si="176"/>
        <v>0</v>
      </c>
      <c r="RQ6" s="6">
        <v>0</v>
      </c>
      <c r="RR6" s="15">
        <f>RQ6/RQ12</f>
        <v>0</v>
      </c>
      <c r="RS6" s="15">
        <f t="shared" si="177"/>
        <v>0</v>
      </c>
      <c r="RT6" s="6">
        <v>0</v>
      </c>
      <c r="RU6" s="15">
        <f>RT6/RT12</f>
        <v>0</v>
      </c>
      <c r="RV6" s="15">
        <f t="shared" si="178"/>
        <v>0</v>
      </c>
      <c r="RW6" s="6">
        <v>0</v>
      </c>
      <c r="RX6" s="15">
        <f>RW6/RW12</f>
        <v>0</v>
      </c>
      <c r="RY6" s="15">
        <f t="shared" si="179"/>
        <v>0</v>
      </c>
      <c r="RZ6" s="6">
        <v>0</v>
      </c>
      <c r="SA6" s="15">
        <f>RZ6/RZ12</f>
        <v>0</v>
      </c>
      <c r="SB6" s="15">
        <f t="shared" si="180"/>
        <v>0</v>
      </c>
      <c r="SC6" s="54">
        <v>0</v>
      </c>
      <c r="SD6" s="15">
        <f>SC6/SC12</f>
        <v>0</v>
      </c>
      <c r="SE6" s="15">
        <f t="shared" si="181"/>
        <v>0</v>
      </c>
      <c r="SF6" s="6">
        <v>0</v>
      </c>
      <c r="SG6" s="15">
        <f>SF6/SF12</f>
        <v>0</v>
      </c>
      <c r="SH6" s="15">
        <f t="shared" si="182"/>
        <v>0</v>
      </c>
      <c r="SI6" s="6">
        <v>0</v>
      </c>
      <c r="SJ6" s="15">
        <f>SI6/SI12</f>
        <v>0</v>
      </c>
      <c r="SK6" s="15">
        <f t="shared" si="183"/>
        <v>0</v>
      </c>
      <c r="SL6" s="6">
        <v>0</v>
      </c>
      <c r="SM6" s="15">
        <f>SL6/SL12</f>
        <v>0</v>
      </c>
      <c r="SN6" s="15">
        <f t="shared" si="184"/>
        <v>0</v>
      </c>
      <c r="SP6" s="6" t="s">
        <v>18</v>
      </c>
      <c r="SQ6" s="6">
        <v>0</v>
      </c>
      <c r="SR6" s="15">
        <f>SQ6/SQ12</f>
        <v>0</v>
      </c>
      <c r="SS6" s="15">
        <f t="shared" si="185"/>
        <v>0</v>
      </c>
      <c r="ST6" s="6">
        <v>1</v>
      </c>
      <c r="SU6" s="15">
        <f>ST6/ST12</f>
        <v>6.25E-2</v>
      </c>
      <c r="SV6" s="15">
        <f t="shared" si="186"/>
        <v>0.33333333333333331</v>
      </c>
      <c r="SW6" s="6">
        <v>0</v>
      </c>
      <c r="SX6" s="15">
        <f t="shared" ref="SX6" si="316">SW6/SW12</f>
        <v>0</v>
      </c>
      <c r="SY6" s="15">
        <f t="shared" si="188"/>
        <v>0</v>
      </c>
      <c r="SZ6" s="6">
        <v>0</v>
      </c>
      <c r="TA6" s="15">
        <f>SZ6/SZ12</f>
        <v>0</v>
      </c>
      <c r="TB6" s="15">
        <f t="shared" si="189"/>
        <v>0</v>
      </c>
      <c r="TC6" s="6">
        <v>0</v>
      </c>
      <c r="TD6" s="15">
        <f>TC6/TC12</f>
        <v>0</v>
      </c>
      <c r="TE6" s="15">
        <f t="shared" si="190"/>
        <v>0</v>
      </c>
      <c r="TF6" s="6">
        <v>0</v>
      </c>
      <c r="TG6" s="15">
        <f t="shared" ref="TG6" si="317">TF6/TF12</f>
        <v>0</v>
      </c>
      <c r="TH6" s="15">
        <f t="shared" si="192"/>
        <v>0</v>
      </c>
      <c r="TI6" s="6">
        <v>0</v>
      </c>
      <c r="TJ6" s="15">
        <f>TI6/TI12</f>
        <v>0</v>
      </c>
      <c r="TK6" s="15">
        <f t="shared" si="193"/>
        <v>0</v>
      </c>
      <c r="TL6" s="6">
        <v>0</v>
      </c>
      <c r="TM6" s="15">
        <f>TL6/TL12</f>
        <v>0</v>
      </c>
      <c r="TN6" s="15">
        <f t="shared" si="194"/>
        <v>0</v>
      </c>
      <c r="TO6" s="6">
        <v>2</v>
      </c>
      <c r="TP6" s="15">
        <f>TO6/TO12</f>
        <v>1</v>
      </c>
      <c r="TQ6" s="15">
        <f t="shared" si="195"/>
        <v>0.66666666666666663</v>
      </c>
      <c r="TR6" s="35"/>
      <c r="TS6" s="6" t="s">
        <v>18</v>
      </c>
      <c r="TT6" s="6">
        <v>0</v>
      </c>
      <c r="TU6" s="15">
        <f>TT6/TT12</f>
        <v>0</v>
      </c>
      <c r="TV6" s="15">
        <f t="shared" si="196"/>
        <v>0</v>
      </c>
      <c r="TW6" s="6">
        <v>2</v>
      </c>
      <c r="TX6" s="15">
        <f>TW6/TW12</f>
        <v>0.25</v>
      </c>
      <c r="TY6" s="15">
        <f t="shared" si="197"/>
        <v>0.66666666666666663</v>
      </c>
      <c r="TZ6" s="6">
        <v>0</v>
      </c>
      <c r="UA6" s="15">
        <f>TZ6/TZ12</f>
        <v>0</v>
      </c>
      <c r="UB6" s="15">
        <f t="shared" si="198"/>
        <v>0</v>
      </c>
      <c r="UC6" s="6">
        <v>0</v>
      </c>
      <c r="UD6" s="15">
        <f>UC6/UC12</f>
        <v>0</v>
      </c>
      <c r="UE6" s="15">
        <f t="shared" si="199"/>
        <v>0</v>
      </c>
      <c r="UF6" s="6">
        <v>0</v>
      </c>
      <c r="UG6" s="15">
        <f>UF6/UF12</f>
        <v>0</v>
      </c>
      <c r="UH6" s="15">
        <f t="shared" si="200"/>
        <v>0</v>
      </c>
      <c r="UI6" s="6">
        <v>1</v>
      </c>
      <c r="UJ6" s="15">
        <f>UI6/UI12</f>
        <v>0.33333333333333331</v>
      </c>
      <c r="UK6" s="15">
        <f t="shared" si="201"/>
        <v>0.33333333333333331</v>
      </c>
      <c r="UL6" s="6">
        <v>0</v>
      </c>
      <c r="UM6" s="15">
        <f t="shared" ref="UM6" si="318">UL6/UL12</f>
        <v>0</v>
      </c>
      <c r="UN6" s="15">
        <f t="shared" si="203"/>
        <v>0</v>
      </c>
      <c r="UO6" s="6">
        <v>0</v>
      </c>
      <c r="UP6" s="15">
        <f>UO6/UO12</f>
        <v>0</v>
      </c>
      <c r="UQ6" s="15">
        <f t="shared" si="204"/>
        <v>0</v>
      </c>
      <c r="UR6" s="6">
        <v>0</v>
      </c>
      <c r="US6" s="15">
        <f>UR6/UR12</f>
        <v>0</v>
      </c>
      <c r="UT6" s="15">
        <f t="shared" si="205"/>
        <v>0</v>
      </c>
      <c r="UU6" s="6">
        <v>0</v>
      </c>
      <c r="UV6" s="15">
        <f>UU6/UU12</f>
        <v>0</v>
      </c>
      <c r="UW6" s="15">
        <f t="shared" si="206"/>
        <v>0</v>
      </c>
      <c r="UX6" s="6">
        <v>0</v>
      </c>
      <c r="UY6" s="15">
        <f t="shared" ref="UY6" si="319">UX6/UX12</f>
        <v>0</v>
      </c>
      <c r="UZ6" s="15">
        <f t="shared" si="208"/>
        <v>0</v>
      </c>
      <c r="VA6" s="6">
        <v>0</v>
      </c>
      <c r="VB6" s="15">
        <f>VA6/VA12</f>
        <v>0</v>
      </c>
      <c r="VC6" s="15">
        <f t="shared" si="209"/>
        <v>0</v>
      </c>
      <c r="VD6" s="6">
        <v>0</v>
      </c>
      <c r="VE6" s="15">
        <f>VD6/VD12</f>
        <v>0</v>
      </c>
      <c r="VF6" s="15">
        <f t="shared" si="210"/>
        <v>0</v>
      </c>
      <c r="VH6" s="6" t="s">
        <v>18</v>
      </c>
      <c r="VI6" s="6">
        <v>0</v>
      </c>
      <c r="VJ6" s="15">
        <f>VI6/VI12</f>
        <v>0</v>
      </c>
      <c r="VK6" s="15">
        <f t="shared" si="211"/>
        <v>0</v>
      </c>
      <c r="VL6" s="6">
        <v>0</v>
      </c>
      <c r="VM6" s="15">
        <f>VL6/VL12</f>
        <v>0</v>
      </c>
      <c r="VN6" s="15">
        <f t="shared" si="212"/>
        <v>0</v>
      </c>
      <c r="VO6" s="6">
        <v>1</v>
      </c>
      <c r="VP6" s="15">
        <f>VO6/VO12</f>
        <v>7.1428571428571425E-2</v>
      </c>
      <c r="VQ6" s="15">
        <f t="shared" si="213"/>
        <v>0.33333333333333331</v>
      </c>
      <c r="VR6" s="6">
        <v>0</v>
      </c>
      <c r="VS6" s="15">
        <f>VR6/VR12</f>
        <v>0</v>
      </c>
      <c r="VT6" s="15">
        <f t="shared" si="214"/>
        <v>0</v>
      </c>
      <c r="VU6" s="6">
        <v>0</v>
      </c>
      <c r="VV6" s="15">
        <f t="shared" ref="VV6" si="320">VU6/VU12</f>
        <v>0</v>
      </c>
      <c r="VW6" s="15">
        <f t="shared" si="216"/>
        <v>0</v>
      </c>
      <c r="VX6" s="6">
        <v>0</v>
      </c>
      <c r="VY6" s="15">
        <f t="shared" ref="VY6" si="321">VX6/VX12</f>
        <v>0</v>
      </c>
      <c r="VZ6" s="15">
        <f t="shared" si="218"/>
        <v>0</v>
      </c>
      <c r="WA6" s="6">
        <v>0</v>
      </c>
      <c r="WB6" s="15">
        <f t="shared" ref="WB6" si="322">WA6/WA12</f>
        <v>0</v>
      </c>
      <c r="WC6" s="15">
        <f t="shared" si="220"/>
        <v>0</v>
      </c>
      <c r="WD6" s="6">
        <v>1</v>
      </c>
      <c r="WE6" s="15">
        <f>WD6/WD12</f>
        <v>0.16666666666666666</v>
      </c>
      <c r="WF6" s="15">
        <f t="shared" si="221"/>
        <v>0.33333333333333331</v>
      </c>
      <c r="WG6" s="6">
        <v>0</v>
      </c>
      <c r="WH6" s="15">
        <f>WG6/WG12</f>
        <v>0</v>
      </c>
      <c r="WI6" s="15">
        <f t="shared" si="222"/>
        <v>0</v>
      </c>
      <c r="WJ6" s="6">
        <v>0</v>
      </c>
      <c r="WK6" s="15">
        <f>WJ6/WJ12</f>
        <v>0</v>
      </c>
      <c r="WL6" s="15">
        <f t="shared" si="223"/>
        <v>0</v>
      </c>
      <c r="WM6" s="6">
        <v>0</v>
      </c>
      <c r="WN6" s="15">
        <f t="shared" ref="WN6" si="323">WM6/WM12</f>
        <v>0</v>
      </c>
      <c r="WO6" s="15">
        <f t="shared" si="225"/>
        <v>0</v>
      </c>
      <c r="WP6" s="6">
        <v>1</v>
      </c>
      <c r="WQ6" s="15">
        <f t="shared" ref="WQ6" si="324">WP6/WP12</f>
        <v>0.5</v>
      </c>
      <c r="WR6" s="15">
        <f t="shared" si="226"/>
        <v>0.33333333333333331</v>
      </c>
      <c r="WT6" s="6" t="s">
        <v>18</v>
      </c>
      <c r="WU6" s="6">
        <v>1</v>
      </c>
      <c r="WV6" s="15">
        <f>WU6/WU12</f>
        <v>0.1111111111111111</v>
      </c>
      <c r="WW6" s="15">
        <f t="shared" si="227"/>
        <v>0.33333333333333331</v>
      </c>
      <c r="WX6" s="6">
        <v>0</v>
      </c>
      <c r="WY6" s="15">
        <f>WX6/WX12</f>
        <v>0</v>
      </c>
      <c r="WZ6" s="15">
        <f t="shared" si="228"/>
        <v>0</v>
      </c>
      <c r="XA6" s="6">
        <v>1</v>
      </c>
      <c r="XB6" s="15">
        <f>XA6/XA12</f>
        <v>0.25</v>
      </c>
      <c r="XC6" s="15">
        <f t="shared" si="229"/>
        <v>0.33333333333333331</v>
      </c>
      <c r="XD6" s="6">
        <v>0</v>
      </c>
      <c r="XE6" s="15">
        <f>XD6/XD12</f>
        <v>0</v>
      </c>
      <c r="XF6" s="15">
        <f t="shared" si="230"/>
        <v>0</v>
      </c>
      <c r="XG6" s="6">
        <v>0</v>
      </c>
      <c r="XH6" s="15">
        <f t="shared" ref="XH6" si="325">XG6/XG12</f>
        <v>0</v>
      </c>
      <c r="XI6" s="15">
        <f t="shared" si="232"/>
        <v>0</v>
      </c>
      <c r="XJ6" s="6">
        <v>0</v>
      </c>
      <c r="XK6" s="15">
        <f t="shared" ref="XK6" si="326">XJ6/XJ12</f>
        <v>0</v>
      </c>
      <c r="XL6" s="15">
        <f t="shared" si="234"/>
        <v>0</v>
      </c>
      <c r="XM6" s="6">
        <v>0</v>
      </c>
      <c r="XN6" s="15">
        <f t="shared" ref="XN6" si="327">XM6/XM12</f>
        <v>0</v>
      </c>
      <c r="XO6" s="15">
        <f t="shared" si="236"/>
        <v>0</v>
      </c>
      <c r="XP6" s="6">
        <v>0</v>
      </c>
      <c r="XQ6" s="15">
        <f>XP6/XP12</f>
        <v>0</v>
      </c>
      <c r="XR6" s="15">
        <f t="shared" si="237"/>
        <v>0</v>
      </c>
      <c r="XS6" s="6">
        <v>0</v>
      </c>
      <c r="XT6" s="15">
        <f>XS6/XS12</f>
        <v>0</v>
      </c>
      <c r="XU6" s="15">
        <f t="shared" si="238"/>
        <v>0</v>
      </c>
      <c r="XV6" s="6">
        <v>0</v>
      </c>
      <c r="XW6" s="15">
        <f>XV6/XV12</f>
        <v>0</v>
      </c>
      <c r="XX6" s="15">
        <f t="shared" si="239"/>
        <v>0</v>
      </c>
      <c r="XY6" s="6">
        <v>0</v>
      </c>
      <c r="XZ6" s="15">
        <f>XY6/XY12</f>
        <v>0</v>
      </c>
      <c r="YA6" s="15">
        <f t="shared" si="240"/>
        <v>0</v>
      </c>
      <c r="YB6" s="6">
        <v>0</v>
      </c>
      <c r="YC6" s="15">
        <f t="shared" ref="YC6" si="328">YB6/YB12</f>
        <v>0</v>
      </c>
      <c r="YD6" s="15">
        <f t="shared" si="242"/>
        <v>0</v>
      </c>
      <c r="YE6" s="6">
        <v>1</v>
      </c>
      <c r="YF6" s="15">
        <f t="shared" ref="YF6" si="329">YE6/YE12</f>
        <v>1</v>
      </c>
      <c r="YG6" s="15">
        <f t="shared" si="244"/>
        <v>0.33333333333333331</v>
      </c>
      <c r="YH6" s="6">
        <v>0</v>
      </c>
      <c r="YI6" s="15">
        <f>YH6/YH12</f>
        <v>0</v>
      </c>
      <c r="YJ6" s="15">
        <f t="shared" si="245"/>
        <v>0</v>
      </c>
      <c r="YK6" s="6">
        <v>0</v>
      </c>
      <c r="YL6" s="15">
        <f>YK6/YK12</f>
        <v>0</v>
      </c>
      <c r="YM6" s="15">
        <f t="shared" si="246"/>
        <v>0</v>
      </c>
      <c r="YN6" s="6">
        <v>0</v>
      </c>
      <c r="YO6" s="15">
        <f>YN6/YN12</f>
        <v>0</v>
      </c>
      <c r="YP6" s="15">
        <f t="shared" si="247"/>
        <v>0</v>
      </c>
      <c r="YQ6" s="6">
        <v>0</v>
      </c>
      <c r="YR6" s="15">
        <f>YQ6/YQ12</f>
        <v>0</v>
      </c>
      <c r="YS6" s="15">
        <f t="shared" si="248"/>
        <v>0</v>
      </c>
      <c r="YT6" s="6">
        <v>0</v>
      </c>
      <c r="YU6" s="15">
        <f t="shared" ref="YU6" si="330">YT6/YT12</f>
        <v>0</v>
      </c>
      <c r="YV6" s="15">
        <f t="shared" si="250"/>
        <v>0</v>
      </c>
    </row>
    <row r="7" spans="1:672" x14ac:dyDescent="0.35">
      <c r="B7" s="6" t="s">
        <v>41</v>
      </c>
      <c r="C7" s="6">
        <v>12</v>
      </c>
      <c r="D7" s="12">
        <f>C7/C12</f>
        <v>0.18461538461538463</v>
      </c>
      <c r="E7" s="13"/>
      <c r="F7" s="6" t="s">
        <v>41</v>
      </c>
      <c r="G7" s="14">
        <v>12</v>
      </c>
      <c r="H7" s="12">
        <f>G7/G12</f>
        <v>0.23529411764705882</v>
      </c>
      <c r="I7" s="12">
        <f>G7/C7</f>
        <v>1</v>
      </c>
      <c r="J7" s="14">
        <v>0</v>
      </c>
      <c r="K7" s="12">
        <f>J7/J12</f>
        <v>0</v>
      </c>
      <c r="L7" s="22">
        <f t="shared" ref="L7:L11" si="331">J7/C7</f>
        <v>0</v>
      </c>
      <c r="M7" s="24"/>
      <c r="N7" s="10" t="s">
        <v>41</v>
      </c>
      <c r="O7" s="9">
        <v>4</v>
      </c>
      <c r="P7" s="15">
        <f>O7/O12</f>
        <v>0.2</v>
      </c>
      <c r="Q7" s="15">
        <f t="shared" si="0"/>
        <v>0.33333333333333331</v>
      </c>
      <c r="R7" s="6">
        <v>3</v>
      </c>
      <c r="S7" s="15">
        <f>R7/R12</f>
        <v>0.15</v>
      </c>
      <c r="T7" s="15">
        <f t="shared" si="1"/>
        <v>0.25</v>
      </c>
      <c r="U7" s="6">
        <v>5</v>
      </c>
      <c r="V7" s="15">
        <f>U7/U12</f>
        <v>0.2</v>
      </c>
      <c r="W7" s="15">
        <f t="shared" si="2"/>
        <v>0.41666666666666669</v>
      </c>
      <c r="X7" s="13"/>
      <c r="Y7" s="6" t="s">
        <v>41</v>
      </c>
      <c r="Z7" s="6">
        <v>2</v>
      </c>
      <c r="AA7" s="12">
        <f>Z7/Z12</f>
        <v>6.4516129032258063E-2</v>
      </c>
      <c r="AB7" s="15">
        <f t="shared" si="251"/>
        <v>0.16666666666666666</v>
      </c>
      <c r="AC7" s="6">
        <v>1</v>
      </c>
      <c r="AD7" s="12">
        <f t="shared" ref="AD7" si="332">AC7/AC12</f>
        <v>0.2</v>
      </c>
      <c r="AE7" s="15">
        <f t="shared" si="253"/>
        <v>8.3333333333333329E-2</v>
      </c>
      <c r="AF7" s="6">
        <v>9</v>
      </c>
      <c r="AG7" s="12">
        <f t="shared" ref="AG7" si="333">AF7/AF12</f>
        <v>0.6</v>
      </c>
      <c r="AH7" s="15">
        <f t="shared" si="255"/>
        <v>0.75</v>
      </c>
      <c r="AI7" s="6">
        <v>0</v>
      </c>
      <c r="AJ7" s="12">
        <f>AI7/AI12</f>
        <v>0</v>
      </c>
      <c r="AK7" s="15">
        <f t="shared" si="256"/>
        <v>0</v>
      </c>
      <c r="AL7" s="6">
        <v>0</v>
      </c>
      <c r="AM7" s="12">
        <f t="shared" ref="AM7" si="334">AL7/AL12</f>
        <v>0</v>
      </c>
      <c r="AN7" s="15">
        <f t="shared" si="258"/>
        <v>0</v>
      </c>
      <c r="AO7" s="6">
        <v>0</v>
      </c>
      <c r="AP7" s="12">
        <f t="shared" ref="AP7" si="335">AO7/AO12</f>
        <v>0</v>
      </c>
      <c r="AQ7" s="15">
        <f t="shared" si="260"/>
        <v>0</v>
      </c>
      <c r="AR7" s="13"/>
      <c r="AS7" s="6" t="s">
        <v>41</v>
      </c>
      <c r="AT7" s="6">
        <v>0</v>
      </c>
      <c r="AU7" s="12">
        <f>AT7/AT12</f>
        <v>0</v>
      </c>
      <c r="AV7" s="15">
        <f t="shared" si="261"/>
        <v>0</v>
      </c>
      <c r="AW7" s="6">
        <v>0</v>
      </c>
      <c r="AX7" s="12">
        <f t="shared" ref="AX7" si="336">AW7/AW12</f>
        <v>0</v>
      </c>
      <c r="AY7" s="15">
        <f t="shared" si="263"/>
        <v>0</v>
      </c>
      <c r="AZ7" s="6">
        <v>4</v>
      </c>
      <c r="BA7" s="12">
        <f t="shared" ref="BA7" si="337">AZ7/AZ12</f>
        <v>0.33333333333333331</v>
      </c>
      <c r="BB7" s="15">
        <f t="shared" si="265"/>
        <v>0.33333333333333331</v>
      </c>
      <c r="BC7" s="6">
        <v>0</v>
      </c>
      <c r="BD7" s="12">
        <f>BC7/BC12</f>
        <v>0</v>
      </c>
      <c r="BE7" s="15">
        <f t="shared" si="266"/>
        <v>0</v>
      </c>
      <c r="BF7" s="6">
        <v>1</v>
      </c>
      <c r="BG7" s="12">
        <f t="shared" ref="BG7" si="338">BF7/BF12</f>
        <v>0.33333333333333331</v>
      </c>
      <c r="BH7" s="15">
        <f t="shared" si="268"/>
        <v>8.3333333333333329E-2</v>
      </c>
      <c r="BI7" s="6">
        <v>2</v>
      </c>
      <c r="BJ7" s="12">
        <f t="shared" ref="BJ7" si="339">BI7/BI12</f>
        <v>0.5</v>
      </c>
      <c r="BK7" s="15">
        <f t="shared" si="270"/>
        <v>0.16666666666666666</v>
      </c>
      <c r="BL7" s="6">
        <v>0</v>
      </c>
      <c r="BM7" s="12">
        <f>BL7/BL12</f>
        <v>0</v>
      </c>
      <c r="BN7" s="15">
        <f t="shared" si="271"/>
        <v>0</v>
      </c>
      <c r="BO7" s="6">
        <v>2</v>
      </c>
      <c r="BP7" s="12">
        <f t="shared" ref="BP7" si="340">BO7/BO12</f>
        <v>1</v>
      </c>
      <c r="BQ7" s="15">
        <f t="shared" si="273"/>
        <v>0.16666666666666666</v>
      </c>
      <c r="BR7" s="6">
        <v>3</v>
      </c>
      <c r="BS7" s="12">
        <f t="shared" ref="BS7" si="341">BR7/BR12</f>
        <v>0.6</v>
      </c>
      <c r="BT7" s="15">
        <f t="shared" si="275"/>
        <v>0.25</v>
      </c>
      <c r="BU7" s="35"/>
      <c r="BV7" s="13"/>
      <c r="BW7" s="13"/>
      <c r="BX7" s="13"/>
      <c r="BY7" s="13"/>
      <c r="BZ7" s="13"/>
      <c r="CA7" s="6" t="s">
        <v>41</v>
      </c>
      <c r="CB7" s="6">
        <v>4</v>
      </c>
      <c r="CC7" s="15">
        <f>CB7/CB12</f>
        <v>0.2857142857142857</v>
      </c>
      <c r="CD7" s="15">
        <f t="shared" si="13"/>
        <v>0.33333333333333331</v>
      </c>
      <c r="CE7" s="6">
        <v>0</v>
      </c>
      <c r="CF7" s="15">
        <f>CE7/CE12</f>
        <v>0</v>
      </c>
      <c r="CG7" s="15">
        <f t="shared" si="14"/>
        <v>0</v>
      </c>
      <c r="CH7" s="6">
        <v>3</v>
      </c>
      <c r="CI7" s="15">
        <f t="shared" ref="CI7" si="342">CH7/CH12</f>
        <v>0.23076923076923078</v>
      </c>
      <c r="CJ7" s="15">
        <f t="shared" si="16"/>
        <v>0.25</v>
      </c>
      <c r="CK7" s="6">
        <v>0</v>
      </c>
      <c r="CL7" s="15">
        <f t="shared" ref="CL7" si="343">CK7/CK12</f>
        <v>0</v>
      </c>
      <c r="CM7" s="15">
        <f t="shared" si="18"/>
        <v>0</v>
      </c>
      <c r="CN7" s="6">
        <v>5</v>
      </c>
      <c r="CO7" s="15">
        <f t="shared" ref="CO7" si="344">CN7/CN12</f>
        <v>0.20833333333333334</v>
      </c>
      <c r="CP7" s="15">
        <f t="shared" si="20"/>
        <v>0.41666666666666669</v>
      </c>
      <c r="CQ7" s="6">
        <v>0</v>
      </c>
      <c r="CR7" s="15">
        <f t="shared" ref="CR7" si="345">CQ7/CQ12</f>
        <v>0</v>
      </c>
      <c r="CS7" s="15">
        <f t="shared" si="22"/>
        <v>0</v>
      </c>
      <c r="CT7" s="13"/>
      <c r="CU7" s="6" t="s">
        <v>41</v>
      </c>
      <c r="CV7" s="6">
        <v>1</v>
      </c>
      <c r="CW7" s="15">
        <f>CV7/CV12</f>
        <v>1</v>
      </c>
      <c r="CX7" s="15">
        <f t="shared" si="23"/>
        <v>8.3333333333333329E-2</v>
      </c>
      <c r="CY7" s="6">
        <v>0</v>
      </c>
      <c r="CZ7" s="15">
        <f>CY7/CY12</f>
        <v>0</v>
      </c>
      <c r="DA7" s="15">
        <f t="shared" si="24"/>
        <v>0</v>
      </c>
      <c r="DB7" s="6">
        <v>2</v>
      </c>
      <c r="DC7" s="15">
        <f>DB7/DB12</f>
        <v>0.2</v>
      </c>
      <c r="DD7" s="15">
        <f t="shared" si="25"/>
        <v>0.16666666666666666</v>
      </c>
      <c r="DE7" s="6">
        <v>1</v>
      </c>
      <c r="DF7" s="15">
        <f t="shared" ref="DF7" si="346">DE7/DE12</f>
        <v>1</v>
      </c>
      <c r="DG7" s="15">
        <f t="shared" si="27"/>
        <v>8.3333333333333329E-2</v>
      </c>
      <c r="DH7" s="6">
        <v>0</v>
      </c>
      <c r="DI7" s="15">
        <f t="shared" ref="DI7" si="347">DH7/DH12</f>
        <v>0</v>
      </c>
      <c r="DJ7" s="15">
        <f t="shared" si="29"/>
        <v>0</v>
      </c>
      <c r="DK7" s="6">
        <v>0</v>
      </c>
      <c r="DL7" s="15">
        <f t="shared" ref="DL7" si="348">DK7/DK12</f>
        <v>0</v>
      </c>
      <c r="DM7" s="15">
        <f t="shared" si="31"/>
        <v>0</v>
      </c>
      <c r="DN7" s="6">
        <v>0</v>
      </c>
      <c r="DO7" s="15">
        <f>DN7/DN12</f>
        <v>0</v>
      </c>
      <c r="DP7" s="15">
        <f t="shared" si="32"/>
        <v>0</v>
      </c>
      <c r="DQ7" s="6">
        <v>0</v>
      </c>
      <c r="DR7" s="15">
        <f>DQ7/DQ12</f>
        <v>0</v>
      </c>
      <c r="DS7" s="15">
        <f t="shared" si="33"/>
        <v>0</v>
      </c>
      <c r="DT7" s="6">
        <v>1</v>
      </c>
      <c r="DU7" s="15">
        <f>DT7/DT12</f>
        <v>0.14285714285714285</v>
      </c>
      <c r="DV7" s="15">
        <f t="shared" si="34"/>
        <v>8.3333333333333329E-2</v>
      </c>
      <c r="DW7" s="6">
        <v>2</v>
      </c>
      <c r="DX7" s="15">
        <f t="shared" ref="DX7" si="349">DW7/DW12</f>
        <v>1</v>
      </c>
      <c r="DY7" s="15">
        <f t="shared" si="36"/>
        <v>0.16666666666666666</v>
      </c>
      <c r="DZ7" s="6">
        <v>0</v>
      </c>
      <c r="EA7" s="15">
        <f t="shared" ref="EA7" si="350">DZ7/DZ12</f>
        <v>0</v>
      </c>
      <c r="EB7" s="15">
        <f t="shared" si="38"/>
        <v>0</v>
      </c>
      <c r="EC7" s="6">
        <v>0</v>
      </c>
      <c r="ED7" s="15">
        <f t="shared" ref="ED7" si="351">EC7/EC12</f>
        <v>0</v>
      </c>
      <c r="EE7" s="15">
        <f t="shared" si="40"/>
        <v>0</v>
      </c>
      <c r="EF7" s="6">
        <v>0</v>
      </c>
      <c r="EG7" s="15">
        <f t="shared" ref="EG7" si="352">EF7/EF12</f>
        <v>0</v>
      </c>
      <c r="EH7" s="15">
        <f t="shared" si="42"/>
        <v>0</v>
      </c>
      <c r="EI7" s="6">
        <v>3</v>
      </c>
      <c r="EJ7" s="15">
        <f>EI7/EI12</f>
        <v>0.5</v>
      </c>
      <c r="EK7" s="15">
        <f t="shared" si="43"/>
        <v>0.25</v>
      </c>
      <c r="EL7" s="6">
        <v>0</v>
      </c>
      <c r="EM7" s="15">
        <f>EL7/EL12</f>
        <v>0</v>
      </c>
      <c r="EN7" s="15">
        <f t="shared" si="44"/>
        <v>0</v>
      </c>
      <c r="EO7" s="6">
        <v>2</v>
      </c>
      <c r="EP7" s="15">
        <f>EO7/EO12</f>
        <v>0.125</v>
      </c>
      <c r="EQ7" s="15">
        <f t="shared" si="45"/>
        <v>0.16666666666666666</v>
      </c>
      <c r="ER7" s="6">
        <v>0</v>
      </c>
      <c r="ES7" s="15">
        <f t="shared" ref="ES7" si="353">ER7/ER12</f>
        <v>0</v>
      </c>
      <c r="ET7" s="15">
        <f t="shared" si="47"/>
        <v>0</v>
      </c>
      <c r="EV7" s="6" t="s">
        <v>41</v>
      </c>
      <c r="EW7" s="14">
        <v>8</v>
      </c>
      <c r="EX7" s="16">
        <f>EW7/EW12</f>
        <v>0.19047619047619047</v>
      </c>
      <c r="EY7" s="16">
        <f t="shared" si="48"/>
        <v>0.66666666666666663</v>
      </c>
      <c r="EZ7" s="17">
        <v>4</v>
      </c>
      <c r="FA7" s="16">
        <f>EZ7/EZ12</f>
        <v>0.17391304347826086</v>
      </c>
      <c r="FB7" s="16">
        <f t="shared" si="49"/>
        <v>0.33333333333333331</v>
      </c>
      <c r="FD7" s="6" t="s">
        <v>41</v>
      </c>
      <c r="FE7" s="14">
        <v>3</v>
      </c>
      <c r="FF7" s="16">
        <f>FE7/FE12</f>
        <v>0.2</v>
      </c>
      <c r="FG7" s="16">
        <f t="shared" si="50"/>
        <v>0.25</v>
      </c>
      <c r="FH7" s="14">
        <v>2</v>
      </c>
      <c r="FI7" s="16">
        <f t="shared" ref="FI7" si="354">FH7/FH12</f>
        <v>0.14285714285714285</v>
      </c>
      <c r="FJ7" s="16">
        <f t="shared" si="52"/>
        <v>0.16666666666666666</v>
      </c>
      <c r="FK7" s="14">
        <v>3</v>
      </c>
      <c r="FL7" s="16">
        <f t="shared" ref="FL7" si="355">FK7/FK12</f>
        <v>0.23076923076923078</v>
      </c>
      <c r="FM7" s="16">
        <f t="shared" si="54"/>
        <v>0.25</v>
      </c>
      <c r="FN7" s="14">
        <v>1</v>
      </c>
      <c r="FO7" s="16">
        <f>FN7/FN12</f>
        <v>0.2</v>
      </c>
      <c r="FP7" s="16">
        <f t="shared" si="55"/>
        <v>8.3333333333333329E-2</v>
      </c>
      <c r="FQ7" s="14">
        <v>1</v>
      </c>
      <c r="FR7" s="16">
        <f t="shared" ref="FR7" si="356">FQ7/FQ12</f>
        <v>0.16666666666666666</v>
      </c>
      <c r="FS7" s="16">
        <f t="shared" si="56"/>
        <v>8.3333333333333329E-2</v>
      </c>
      <c r="FT7" s="14">
        <v>2</v>
      </c>
      <c r="FU7" s="16">
        <f t="shared" ref="FU7" si="357">FT7/FT12</f>
        <v>0.16666666666666666</v>
      </c>
      <c r="FV7" s="16">
        <f t="shared" si="58"/>
        <v>0.16666666666666666</v>
      </c>
      <c r="FW7" s="33"/>
      <c r="FX7" s="33"/>
      <c r="FY7" s="33"/>
      <c r="FZ7" s="33"/>
      <c r="GA7" s="6" t="s">
        <v>41</v>
      </c>
      <c r="GB7" s="6">
        <v>3</v>
      </c>
      <c r="GC7" s="15">
        <f>GB7/GB12</f>
        <v>0.25</v>
      </c>
      <c r="GD7" s="15">
        <f t="shared" si="59"/>
        <v>0.25</v>
      </c>
      <c r="GE7" s="6">
        <v>5</v>
      </c>
      <c r="GF7" s="15">
        <f>GE7/GE12</f>
        <v>0.18518518518518517</v>
      </c>
      <c r="GG7" s="15">
        <f t="shared" si="60"/>
        <v>0.41666666666666669</v>
      </c>
      <c r="GH7" s="6">
        <v>2</v>
      </c>
      <c r="GI7" s="15">
        <f>GH7/GH12</f>
        <v>0.25</v>
      </c>
      <c r="GJ7" s="15">
        <f t="shared" si="61"/>
        <v>0.16666666666666666</v>
      </c>
      <c r="GK7" s="6">
        <v>2</v>
      </c>
      <c r="GL7" s="15">
        <f>GK7/GK12</f>
        <v>0.5</v>
      </c>
      <c r="GM7" s="15">
        <f t="shared" si="62"/>
        <v>0.16666666666666666</v>
      </c>
      <c r="GN7" s="6">
        <v>0</v>
      </c>
      <c r="GO7" s="15">
        <f>GN7/GN12</f>
        <v>0</v>
      </c>
      <c r="GP7" s="15">
        <f t="shared" si="63"/>
        <v>0</v>
      </c>
      <c r="GQ7" s="6">
        <v>0</v>
      </c>
      <c r="GR7" s="15">
        <f>GQ7/GQ12</f>
        <v>0</v>
      </c>
      <c r="GS7" s="15">
        <f t="shared" si="64"/>
        <v>0</v>
      </c>
      <c r="GT7" s="6">
        <v>0</v>
      </c>
      <c r="GU7" s="15">
        <f>GT7/GT12</f>
        <v>0</v>
      </c>
      <c r="GV7" s="15">
        <f t="shared" si="65"/>
        <v>0</v>
      </c>
      <c r="GW7" s="33"/>
      <c r="GX7" s="6" t="s">
        <v>41</v>
      </c>
      <c r="GY7" s="6">
        <v>2</v>
      </c>
      <c r="GZ7" s="15">
        <f>GY7/GY12</f>
        <v>0.25</v>
      </c>
      <c r="HA7" s="15">
        <f t="shared" si="66"/>
        <v>0.16666666666666666</v>
      </c>
      <c r="HB7" s="6">
        <v>1</v>
      </c>
      <c r="HC7" s="15">
        <f>HB7/HB12</f>
        <v>0.1111111111111111</v>
      </c>
      <c r="HD7" s="15">
        <f t="shared" si="67"/>
        <v>8.3333333333333329E-2</v>
      </c>
      <c r="HE7" s="6">
        <v>0</v>
      </c>
      <c r="HF7" s="15">
        <f>HE7/HE12</f>
        <v>0</v>
      </c>
      <c r="HG7" s="15">
        <f t="shared" si="68"/>
        <v>0</v>
      </c>
      <c r="HH7" s="6">
        <v>1</v>
      </c>
      <c r="HI7" s="15">
        <f>HH7/HH12</f>
        <v>1</v>
      </c>
      <c r="HJ7" s="15">
        <f t="shared" si="69"/>
        <v>8.3333333333333329E-2</v>
      </c>
      <c r="HK7" s="6">
        <v>0</v>
      </c>
      <c r="HL7" s="15">
        <f>HK7/HK12</f>
        <v>0</v>
      </c>
      <c r="HM7" s="15">
        <f t="shared" si="70"/>
        <v>0</v>
      </c>
      <c r="HN7" s="6">
        <v>2</v>
      </c>
      <c r="HO7" s="15">
        <f>HN7/HN12</f>
        <v>0.22222222222222221</v>
      </c>
      <c r="HP7" s="15">
        <f t="shared" si="71"/>
        <v>0.16666666666666666</v>
      </c>
      <c r="HQ7" s="6">
        <v>1</v>
      </c>
      <c r="HR7" s="15">
        <f>HQ7/HQ12</f>
        <v>0.5</v>
      </c>
      <c r="HS7" s="15">
        <f t="shared" si="72"/>
        <v>8.3333333333333329E-2</v>
      </c>
      <c r="HT7" s="6">
        <v>0</v>
      </c>
      <c r="HU7" s="15">
        <f>HT7/HT12</f>
        <v>0</v>
      </c>
      <c r="HV7" s="15">
        <f t="shared" si="73"/>
        <v>0</v>
      </c>
      <c r="HW7" s="6">
        <v>1</v>
      </c>
      <c r="HX7" s="15">
        <f>HW7/HW12</f>
        <v>0.14285714285714285</v>
      </c>
      <c r="HY7" s="15">
        <f t="shared" si="74"/>
        <v>8.3333333333333329E-2</v>
      </c>
      <c r="HZ7" s="6">
        <v>2</v>
      </c>
      <c r="IA7" s="15">
        <f>HZ7/HZ12</f>
        <v>0.2</v>
      </c>
      <c r="IB7" s="15">
        <f t="shared" si="75"/>
        <v>0.16666666666666666</v>
      </c>
      <c r="IC7" s="6">
        <v>1</v>
      </c>
      <c r="ID7" s="15">
        <f>IC7/IC12</f>
        <v>0.16666666666666666</v>
      </c>
      <c r="IE7" s="15">
        <f t="shared" si="76"/>
        <v>8.3333333333333329E-2</v>
      </c>
      <c r="IF7" s="6">
        <v>1</v>
      </c>
      <c r="IG7" s="15">
        <f>IF7/IF12</f>
        <v>0.5</v>
      </c>
      <c r="IH7" s="15">
        <f t="shared" si="77"/>
        <v>8.3333333333333329E-2</v>
      </c>
      <c r="IJ7" s="6" t="s">
        <v>41</v>
      </c>
      <c r="IK7" s="6">
        <v>2</v>
      </c>
      <c r="IL7" s="15">
        <f>IK7/IK12</f>
        <v>0.33333333333333331</v>
      </c>
      <c r="IM7" s="15">
        <f t="shared" si="78"/>
        <v>0.16666666666666666</v>
      </c>
      <c r="IN7" s="6">
        <v>0</v>
      </c>
      <c r="IO7" s="15">
        <f>IN7/IN12</f>
        <v>0</v>
      </c>
      <c r="IP7" s="15">
        <f t="shared" si="79"/>
        <v>0</v>
      </c>
      <c r="IQ7" s="6">
        <v>1</v>
      </c>
      <c r="IR7" s="15">
        <f>IQ7/IQ12</f>
        <v>1</v>
      </c>
      <c r="IS7" s="15">
        <f t="shared" si="80"/>
        <v>8.3333333333333329E-2</v>
      </c>
      <c r="IT7" s="6">
        <v>6</v>
      </c>
      <c r="IU7" s="15">
        <f t="shared" ref="IU7" si="358">IT7/IT12</f>
        <v>0.25</v>
      </c>
      <c r="IV7" s="15">
        <f t="shared" si="82"/>
        <v>0.5</v>
      </c>
      <c r="IW7" s="6">
        <v>0</v>
      </c>
      <c r="IX7" s="15">
        <f t="shared" ref="IX7" si="359">IW7/IW12</f>
        <v>0</v>
      </c>
      <c r="IY7" s="15">
        <f t="shared" si="84"/>
        <v>0</v>
      </c>
      <c r="IZ7" s="6">
        <v>2</v>
      </c>
      <c r="JA7" s="15">
        <f t="shared" ref="JA7" si="360">IZ7/IZ12</f>
        <v>0.5</v>
      </c>
      <c r="JB7" s="15">
        <f t="shared" si="86"/>
        <v>0.16666666666666666</v>
      </c>
      <c r="JC7" s="6">
        <v>1</v>
      </c>
      <c r="JD7" s="15">
        <f t="shared" ref="JD7" si="361">JC7/JC12</f>
        <v>0.2</v>
      </c>
      <c r="JE7" s="15">
        <f t="shared" si="88"/>
        <v>8.3333333333333329E-2</v>
      </c>
      <c r="JF7" s="6">
        <v>0</v>
      </c>
      <c r="JG7" s="15">
        <f>JF7/JF12</f>
        <v>0</v>
      </c>
      <c r="JH7" s="15">
        <f t="shared" si="89"/>
        <v>0</v>
      </c>
      <c r="JI7" s="6">
        <v>0</v>
      </c>
      <c r="JJ7" s="15">
        <f>JI7/JI12</f>
        <v>0</v>
      </c>
      <c r="JK7" s="15">
        <f t="shared" si="295"/>
        <v>0</v>
      </c>
      <c r="JL7" s="6">
        <v>0</v>
      </c>
      <c r="JM7" s="15">
        <f t="shared" ref="JM7" si="362">JL7/JL12</f>
        <v>0</v>
      </c>
      <c r="JN7" s="15">
        <f t="shared" si="91"/>
        <v>0</v>
      </c>
      <c r="JO7" s="6">
        <v>0</v>
      </c>
      <c r="JP7" s="15">
        <f t="shared" ref="JP7" si="363">JO7/JO12</f>
        <v>0</v>
      </c>
      <c r="JQ7" s="15">
        <f t="shared" si="93"/>
        <v>0</v>
      </c>
      <c r="JS7" s="6" t="s">
        <v>41</v>
      </c>
      <c r="JT7" s="6">
        <v>1</v>
      </c>
      <c r="JU7" s="15">
        <f>JT7/JT12</f>
        <v>0.16666666666666666</v>
      </c>
      <c r="JV7" s="15">
        <f t="shared" si="297"/>
        <v>8.3333333333333329E-2</v>
      </c>
      <c r="JW7" s="6">
        <v>0</v>
      </c>
      <c r="JX7" s="15">
        <f>JW7/JW12</f>
        <v>0</v>
      </c>
      <c r="JY7" s="15">
        <f t="shared" si="94"/>
        <v>0</v>
      </c>
      <c r="JZ7" s="6">
        <v>1</v>
      </c>
      <c r="KA7" s="15">
        <f>JZ7/JZ12</f>
        <v>0.5</v>
      </c>
      <c r="KB7" s="15">
        <f t="shared" si="95"/>
        <v>8.3333333333333329E-2</v>
      </c>
      <c r="KC7" s="6">
        <v>2</v>
      </c>
      <c r="KD7" s="15">
        <f t="shared" ref="KD7" si="364">KC7/KC12</f>
        <v>0.18181818181818182</v>
      </c>
      <c r="KE7" s="15">
        <f t="shared" si="97"/>
        <v>0.16666666666666666</v>
      </c>
      <c r="KF7" s="6">
        <v>0</v>
      </c>
      <c r="KG7" s="15">
        <f>KF7/KF12</f>
        <v>0</v>
      </c>
      <c r="KH7" s="15">
        <f t="shared" si="98"/>
        <v>0</v>
      </c>
      <c r="KI7" s="6">
        <v>0</v>
      </c>
      <c r="KJ7" s="15">
        <f>KI7/KI12</f>
        <v>0</v>
      </c>
      <c r="KK7" s="15">
        <f t="shared" si="99"/>
        <v>0</v>
      </c>
      <c r="KL7" s="6">
        <v>3</v>
      </c>
      <c r="KM7" s="15">
        <f t="shared" ref="KM7" si="365">KL7/KL12</f>
        <v>0.5</v>
      </c>
      <c r="KN7" s="15">
        <f t="shared" si="101"/>
        <v>0.25</v>
      </c>
      <c r="KO7" s="6">
        <v>0</v>
      </c>
      <c r="KP7" s="15">
        <f t="shared" ref="KP7" si="366">KO7/KO12</f>
        <v>0</v>
      </c>
      <c r="KQ7" s="15">
        <f t="shared" si="103"/>
        <v>0</v>
      </c>
      <c r="KR7" s="6">
        <v>0</v>
      </c>
      <c r="KS7" s="15">
        <f t="shared" ref="KS7" si="367">KR7/KR12</f>
        <v>0</v>
      </c>
      <c r="KT7" s="15">
        <f t="shared" si="105"/>
        <v>0</v>
      </c>
      <c r="KU7" s="6">
        <v>0</v>
      </c>
      <c r="KV7" s="15">
        <f t="shared" ref="KV7" si="368">KU7/KU12</f>
        <v>0</v>
      </c>
      <c r="KW7" s="15">
        <f t="shared" si="107"/>
        <v>0</v>
      </c>
      <c r="KX7" s="6">
        <v>1</v>
      </c>
      <c r="KY7" s="15">
        <f>KX7/KX12</f>
        <v>0.33333333333333331</v>
      </c>
      <c r="KZ7" s="15">
        <f t="shared" si="108"/>
        <v>8.3333333333333329E-2</v>
      </c>
      <c r="LA7" s="6">
        <v>0</v>
      </c>
      <c r="LB7" s="15">
        <f>LA7/LA12</f>
        <v>0</v>
      </c>
      <c r="LC7" s="15">
        <f t="shared" si="109"/>
        <v>0</v>
      </c>
      <c r="LD7" s="6">
        <v>1</v>
      </c>
      <c r="LE7" s="15">
        <f t="shared" ref="LE7" si="369">LD7/LD12</f>
        <v>0.1111111111111111</v>
      </c>
      <c r="LF7" s="15">
        <f t="shared" si="111"/>
        <v>8.3333333333333329E-2</v>
      </c>
      <c r="LG7" s="6">
        <v>2</v>
      </c>
      <c r="LH7" s="15">
        <f t="shared" ref="LH7" si="370">LG7/LG12</f>
        <v>0.66666666666666663</v>
      </c>
      <c r="LI7" s="15">
        <f t="shared" si="113"/>
        <v>0.16666666666666666</v>
      </c>
      <c r="LJ7" s="6">
        <v>1</v>
      </c>
      <c r="LK7" s="15">
        <f t="shared" ref="LK7" si="371">LJ7/LJ12</f>
        <v>0.25</v>
      </c>
      <c r="LL7" s="15">
        <f t="shared" si="115"/>
        <v>8.3333333333333329E-2</v>
      </c>
      <c r="LM7" s="35"/>
      <c r="LO7" s="6" t="s">
        <v>41</v>
      </c>
      <c r="LP7" s="6">
        <v>0</v>
      </c>
      <c r="LQ7" s="15">
        <f>LP7/LP12</f>
        <v>0</v>
      </c>
      <c r="LR7" s="15">
        <f t="shared" si="116"/>
        <v>0</v>
      </c>
      <c r="LS7" s="6">
        <v>0</v>
      </c>
      <c r="LT7" s="15">
        <f>LS7/LS12</f>
        <v>0</v>
      </c>
      <c r="LU7" s="15">
        <f t="shared" si="117"/>
        <v>0</v>
      </c>
      <c r="LV7" s="6">
        <v>2</v>
      </c>
      <c r="LW7" s="15">
        <f>LV7/LV12</f>
        <v>0.4</v>
      </c>
      <c r="LX7" s="15">
        <f t="shared" si="118"/>
        <v>0.16666666666666666</v>
      </c>
      <c r="LY7" s="6">
        <v>1</v>
      </c>
      <c r="LZ7" s="15">
        <f t="shared" ref="LZ7" si="372">LY7/LY12</f>
        <v>1</v>
      </c>
      <c r="MA7" s="15">
        <f t="shared" si="120"/>
        <v>8.3333333333333329E-2</v>
      </c>
      <c r="MB7" s="6">
        <v>1</v>
      </c>
      <c r="MC7" s="15">
        <f>MB7/MB12</f>
        <v>0.33333333333333331</v>
      </c>
      <c r="MD7" s="15">
        <f t="shared" si="121"/>
        <v>8.3333333333333329E-2</v>
      </c>
      <c r="ME7" s="6">
        <v>0</v>
      </c>
      <c r="MF7" s="15">
        <f>ME7/ME12</f>
        <v>0</v>
      </c>
      <c r="MG7" s="15">
        <f t="shared" si="122"/>
        <v>0</v>
      </c>
      <c r="MH7" s="6">
        <v>0</v>
      </c>
      <c r="MI7" s="15">
        <f>MH7/MH12</f>
        <v>0</v>
      </c>
      <c r="MJ7" s="15">
        <f t="shared" si="123"/>
        <v>0</v>
      </c>
      <c r="MK7" s="6">
        <v>2</v>
      </c>
      <c r="ML7" s="15">
        <f>MK7/MK12</f>
        <v>0.4</v>
      </c>
      <c r="MM7" s="15">
        <f t="shared" si="124"/>
        <v>0.16666666666666666</v>
      </c>
      <c r="MN7" s="6">
        <v>2</v>
      </c>
      <c r="MO7" s="15">
        <f>MN7/MN12</f>
        <v>0.4</v>
      </c>
      <c r="MP7" s="15">
        <f t="shared" si="125"/>
        <v>0.16666666666666666</v>
      </c>
      <c r="MQ7" s="6">
        <v>0</v>
      </c>
      <c r="MR7" s="15">
        <f>MQ7/MQ12</f>
        <v>0</v>
      </c>
      <c r="MS7" s="15">
        <f t="shared" si="126"/>
        <v>0</v>
      </c>
      <c r="MT7" s="6">
        <v>2</v>
      </c>
      <c r="MU7" s="15">
        <f>MT7/MT12</f>
        <v>0.15384615384615385</v>
      </c>
      <c r="MV7" s="15">
        <f t="shared" si="127"/>
        <v>0.16666666666666666</v>
      </c>
      <c r="MW7" s="6">
        <v>1</v>
      </c>
      <c r="MX7" s="15">
        <f>MW7/MW12</f>
        <v>0.2</v>
      </c>
      <c r="MY7" s="15">
        <f t="shared" si="128"/>
        <v>8.3333333333333329E-2</v>
      </c>
      <c r="MZ7" s="6">
        <v>1</v>
      </c>
      <c r="NA7" s="15">
        <f>MZ7/MZ12</f>
        <v>0.5</v>
      </c>
      <c r="NB7" s="15">
        <f t="shared" si="129"/>
        <v>8.3333333333333329E-2</v>
      </c>
      <c r="NC7" s="6">
        <v>2</v>
      </c>
      <c r="ND7" s="15">
        <f>NC7/NC12</f>
        <v>0.22222222222222221</v>
      </c>
      <c r="NE7" s="15">
        <f t="shared" si="130"/>
        <v>0.16666666666666666</v>
      </c>
      <c r="NG7" s="6" t="s">
        <v>41</v>
      </c>
      <c r="NH7" s="6">
        <v>0</v>
      </c>
      <c r="NI7" s="37">
        <f>NH7/NH12</f>
        <v>0</v>
      </c>
      <c r="NJ7" s="37">
        <f t="shared" si="131"/>
        <v>0</v>
      </c>
      <c r="NK7" s="6">
        <v>1</v>
      </c>
      <c r="NL7" s="37">
        <f>NK7/NK12</f>
        <v>0.2</v>
      </c>
      <c r="NM7" s="37">
        <f t="shared" si="132"/>
        <v>8.3333333333333329E-2</v>
      </c>
      <c r="NN7" s="6">
        <v>0</v>
      </c>
      <c r="NO7" s="37">
        <f t="shared" ref="NO7" si="373">NN7/NN12</f>
        <v>0</v>
      </c>
      <c r="NP7" s="37">
        <f t="shared" si="134"/>
        <v>0</v>
      </c>
      <c r="NQ7" s="6">
        <v>1</v>
      </c>
      <c r="NR7" s="37">
        <f>NQ7/NQ12</f>
        <v>0.33333333333333331</v>
      </c>
      <c r="NS7" s="37">
        <f t="shared" si="135"/>
        <v>8.3333333333333329E-2</v>
      </c>
      <c r="NT7" s="6">
        <v>0</v>
      </c>
      <c r="NU7" s="37">
        <f>NT7/NT12</f>
        <v>0</v>
      </c>
      <c r="NV7" s="37">
        <f t="shared" si="136"/>
        <v>0</v>
      </c>
      <c r="NW7" s="6">
        <v>3</v>
      </c>
      <c r="NX7" s="37">
        <f>NW7/NW12</f>
        <v>0.6</v>
      </c>
      <c r="NY7" s="37">
        <f t="shared" si="137"/>
        <v>0.25</v>
      </c>
      <c r="NZ7" s="6">
        <v>1</v>
      </c>
      <c r="OA7" s="37">
        <f>NZ7/NZ12</f>
        <v>0.5</v>
      </c>
      <c r="OB7" s="37">
        <f t="shared" si="138"/>
        <v>8.3333333333333329E-2</v>
      </c>
      <c r="OC7" s="6">
        <v>0</v>
      </c>
      <c r="OD7" s="37">
        <f t="shared" ref="OD7" si="374">OC7/OC12</f>
        <v>0</v>
      </c>
      <c r="OE7" s="37">
        <f t="shared" si="140"/>
        <v>0</v>
      </c>
      <c r="OF7" s="6">
        <v>0</v>
      </c>
      <c r="OG7" s="37">
        <f>OF7/OF12</f>
        <v>0</v>
      </c>
      <c r="OH7" s="37">
        <f t="shared" si="141"/>
        <v>0</v>
      </c>
      <c r="OI7" s="6">
        <v>0</v>
      </c>
      <c r="OJ7" s="37">
        <f>OI7/OI12</f>
        <v>0</v>
      </c>
      <c r="OK7" s="37">
        <f t="shared" si="142"/>
        <v>0</v>
      </c>
      <c r="OL7" s="6">
        <v>6</v>
      </c>
      <c r="OM7" s="37">
        <f>OL7/OL12</f>
        <v>0.31578947368421051</v>
      </c>
      <c r="ON7" s="37">
        <f t="shared" si="143"/>
        <v>0.5</v>
      </c>
      <c r="OO7" s="6">
        <v>0</v>
      </c>
      <c r="OP7" s="37">
        <f>OO7/OO12</f>
        <v>0</v>
      </c>
      <c r="OQ7" s="37">
        <f t="shared" si="144"/>
        <v>0</v>
      </c>
      <c r="OR7" s="6">
        <v>0</v>
      </c>
      <c r="OS7" s="37">
        <f t="shared" ref="OS7" si="375">OR7/OR12</f>
        <v>0</v>
      </c>
      <c r="OT7" s="37">
        <f t="shared" si="146"/>
        <v>0</v>
      </c>
      <c r="OU7" s="6">
        <v>0</v>
      </c>
      <c r="OV7" s="37">
        <f t="shared" ref="OV7" si="376">OU7/OU12</f>
        <v>0</v>
      </c>
      <c r="OW7" s="37">
        <f t="shared" si="148"/>
        <v>0</v>
      </c>
      <c r="OX7" s="6">
        <v>0</v>
      </c>
      <c r="OY7" s="37">
        <f>OX7/OX12</f>
        <v>0</v>
      </c>
      <c r="OZ7" s="37">
        <f t="shared" si="149"/>
        <v>0</v>
      </c>
      <c r="PA7" s="6">
        <v>0</v>
      </c>
      <c r="PB7" s="37">
        <f>PA7/PA12</f>
        <v>0</v>
      </c>
      <c r="PC7" s="37">
        <f t="shared" si="150"/>
        <v>0</v>
      </c>
      <c r="PD7" s="6">
        <v>0</v>
      </c>
      <c r="PE7" s="37">
        <f t="shared" ref="PE7" si="377">PD7/PD12</f>
        <v>0</v>
      </c>
      <c r="PF7" s="37">
        <f t="shared" si="152"/>
        <v>0</v>
      </c>
      <c r="PG7" s="6">
        <v>0</v>
      </c>
      <c r="PH7" s="15">
        <f t="shared" ref="PH7" si="378">PG7/PG12</f>
        <v>0</v>
      </c>
      <c r="PI7" s="15">
        <f t="shared" si="154"/>
        <v>0</v>
      </c>
      <c r="PJ7" s="6">
        <v>0</v>
      </c>
      <c r="PK7" s="15">
        <f>PJ7/PJ12</f>
        <v>0</v>
      </c>
      <c r="PL7" s="15">
        <f t="shared" si="155"/>
        <v>0</v>
      </c>
      <c r="PM7" s="6">
        <v>0</v>
      </c>
      <c r="PN7" s="15">
        <f>PM7/PM12</f>
        <v>0</v>
      </c>
      <c r="PO7" s="15">
        <f t="shared" si="156"/>
        <v>0</v>
      </c>
      <c r="PQ7" s="6" t="s">
        <v>41</v>
      </c>
      <c r="PR7" s="6">
        <v>0</v>
      </c>
      <c r="PS7" s="15">
        <f>PR7/PR12</f>
        <v>0</v>
      </c>
      <c r="PT7" s="15">
        <f t="shared" si="157"/>
        <v>0</v>
      </c>
      <c r="PU7" s="6">
        <v>1</v>
      </c>
      <c r="PV7" s="15">
        <f>PU7/PU12</f>
        <v>0.2</v>
      </c>
      <c r="PW7" s="15">
        <f t="shared" si="158"/>
        <v>8.3333333333333329E-2</v>
      </c>
      <c r="PX7" s="6">
        <v>1</v>
      </c>
      <c r="PY7" s="15">
        <f>PX7/PX12</f>
        <v>0.5</v>
      </c>
      <c r="PZ7" s="15">
        <f t="shared" si="159"/>
        <v>8.3333333333333329E-2</v>
      </c>
      <c r="QA7" s="6">
        <v>0</v>
      </c>
      <c r="QB7" s="15">
        <f>QA7/QA12</f>
        <v>0</v>
      </c>
      <c r="QC7" s="15">
        <f t="shared" si="160"/>
        <v>0</v>
      </c>
      <c r="QD7" s="6">
        <v>0</v>
      </c>
      <c r="QE7" s="15">
        <f t="shared" ref="QE7" si="379">QD7/QD12</f>
        <v>0</v>
      </c>
      <c r="QF7" s="15">
        <f t="shared" si="162"/>
        <v>0</v>
      </c>
      <c r="QG7" s="6">
        <v>0</v>
      </c>
      <c r="QH7" s="15">
        <f t="shared" ref="QH7" si="380">QG7/QG12</f>
        <v>0</v>
      </c>
      <c r="QI7" s="15">
        <f t="shared" si="164"/>
        <v>0</v>
      </c>
      <c r="QJ7" s="6">
        <v>0</v>
      </c>
      <c r="QK7" s="15">
        <f>QJ7/QJ12</f>
        <v>0</v>
      </c>
      <c r="QL7" s="15">
        <f t="shared" si="165"/>
        <v>0</v>
      </c>
      <c r="QM7" s="6">
        <v>2</v>
      </c>
      <c r="QN7" s="15">
        <f>QM7/QM12</f>
        <v>0.66666666666666663</v>
      </c>
      <c r="QO7" s="15">
        <f t="shared" si="166"/>
        <v>0.16666666666666666</v>
      </c>
      <c r="QP7" s="6">
        <v>0</v>
      </c>
      <c r="QQ7" s="15">
        <f>QP7/QP12</f>
        <v>0</v>
      </c>
      <c r="QR7" s="15">
        <f t="shared" si="167"/>
        <v>0</v>
      </c>
      <c r="QS7" s="6">
        <v>0</v>
      </c>
      <c r="QT7" s="15">
        <f>QS7/QS12</f>
        <v>0</v>
      </c>
      <c r="QU7" s="15">
        <f t="shared" si="168"/>
        <v>0</v>
      </c>
      <c r="QV7" s="6">
        <v>0</v>
      </c>
      <c r="QW7" s="15">
        <f t="shared" ref="QW7" si="381">QV7/QV12</f>
        <v>0</v>
      </c>
      <c r="QX7" s="15">
        <f t="shared" si="170"/>
        <v>0</v>
      </c>
      <c r="QY7" s="6">
        <v>0</v>
      </c>
      <c r="QZ7" s="15">
        <f>QY7/QY12</f>
        <v>0</v>
      </c>
      <c r="RA7" s="15">
        <f t="shared" si="171"/>
        <v>0</v>
      </c>
      <c r="RB7" s="6">
        <v>2</v>
      </c>
      <c r="RC7" s="15">
        <f>RB7/RB12</f>
        <v>1</v>
      </c>
      <c r="RD7" s="15">
        <f t="shared" si="172"/>
        <v>0.16666666666666666</v>
      </c>
      <c r="RE7" s="6">
        <v>0</v>
      </c>
      <c r="RF7" s="15">
        <f>RE7/RE12</f>
        <v>0</v>
      </c>
      <c r="RG7" s="15">
        <f t="shared" si="173"/>
        <v>0</v>
      </c>
      <c r="RH7" s="6">
        <v>0</v>
      </c>
      <c r="RI7" s="15">
        <f>RH7/RH12</f>
        <v>0</v>
      </c>
      <c r="RJ7" s="15">
        <f t="shared" si="174"/>
        <v>0</v>
      </c>
      <c r="RK7" s="6">
        <v>0</v>
      </c>
      <c r="RL7" s="15">
        <f>RK7/RK12</f>
        <v>0</v>
      </c>
      <c r="RM7" s="15">
        <f t="shared" si="175"/>
        <v>0</v>
      </c>
      <c r="RN7" s="6">
        <v>1</v>
      </c>
      <c r="RO7" s="15">
        <f>RN7/RN12</f>
        <v>0.25</v>
      </c>
      <c r="RP7" s="15">
        <f t="shared" si="176"/>
        <v>8.3333333333333329E-2</v>
      </c>
      <c r="RQ7" s="6">
        <v>0</v>
      </c>
      <c r="RR7" s="15">
        <f>RQ7/RQ12</f>
        <v>0</v>
      </c>
      <c r="RS7" s="15">
        <f t="shared" si="177"/>
        <v>0</v>
      </c>
      <c r="RT7" s="6">
        <v>0</v>
      </c>
      <c r="RU7" s="15">
        <f>RT7/RT12</f>
        <v>0</v>
      </c>
      <c r="RV7" s="15">
        <f t="shared" si="178"/>
        <v>0</v>
      </c>
      <c r="RW7" s="6">
        <v>0</v>
      </c>
      <c r="RX7" s="15">
        <f>RW7/RW12</f>
        <v>0</v>
      </c>
      <c r="RY7" s="15">
        <f t="shared" si="179"/>
        <v>0</v>
      </c>
      <c r="RZ7" s="6">
        <v>0</v>
      </c>
      <c r="SA7" s="15">
        <f>RZ7/RZ12</f>
        <v>0</v>
      </c>
      <c r="SB7" s="15">
        <f t="shared" si="180"/>
        <v>0</v>
      </c>
      <c r="SC7" s="54">
        <v>1</v>
      </c>
      <c r="SD7" s="15">
        <f>SC7/SC12</f>
        <v>0.5</v>
      </c>
      <c r="SE7" s="15">
        <f t="shared" si="181"/>
        <v>8.3333333333333329E-2</v>
      </c>
      <c r="SF7" s="6">
        <v>1</v>
      </c>
      <c r="SG7" s="15">
        <f>SF7/SF12</f>
        <v>0.5</v>
      </c>
      <c r="SH7" s="15">
        <f t="shared" si="182"/>
        <v>8.3333333333333329E-2</v>
      </c>
      <c r="SI7" s="6">
        <v>0</v>
      </c>
      <c r="SJ7" s="15">
        <f>SI7/SI12</f>
        <v>0</v>
      </c>
      <c r="SK7" s="15">
        <f t="shared" si="183"/>
        <v>0</v>
      </c>
      <c r="SL7" s="6">
        <v>3</v>
      </c>
      <c r="SM7" s="15">
        <f>SL7/SL12</f>
        <v>0.23076923076923078</v>
      </c>
      <c r="SN7" s="15">
        <f t="shared" si="184"/>
        <v>0.25</v>
      </c>
      <c r="SP7" s="6" t="s">
        <v>41</v>
      </c>
      <c r="SQ7" s="6">
        <v>4</v>
      </c>
      <c r="SR7" s="15">
        <f>SQ7/SQ12</f>
        <v>0.16666666666666666</v>
      </c>
      <c r="SS7" s="15">
        <f t="shared" si="185"/>
        <v>0.33333333333333331</v>
      </c>
      <c r="ST7" s="6">
        <v>1</v>
      </c>
      <c r="SU7" s="15">
        <f>ST7/ST12</f>
        <v>6.25E-2</v>
      </c>
      <c r="SV7" s="15">
        <f t="shared" si="186"/>
        <v>8.3333333333333329E-2</v>
      </c>
      <c r="SW7" s="6">
        <v>1</v>
      </c>
      <c r="SX7" s="15">
        <f t="shared" ref="SX7" si="382">SW7/SW12</f>
        <v>0.5</v>
      </c>
      <c r="SY7" s="15">
        <f t="shared" si="188"/>
        <v>8.3333333333333329E-2</v>
      </c>
      <c r="SZ7" s="6">
        <v>3</v>
      </c>
      <c r="TA7" s="15">
        <f>SZ7/SZ12</f>
        <v>0.5</v>
      </c>
      <c r="TB7" s="15">
        <f t="shared" si="189"/>
        <v>0.25</v>
      </c>
      <c r="TC7" s="6">
        <v>1</v>
      </c>
      <c r="TD7" s="15">
        <f>TC7/TC12</f>
        <v>1</v>
      </c>
      <c r="TE7" s="15">
        <f t="shared" si="190"/>
        <v>8.3333333333333329E-2</v>
      </c>
      <c r="TF7" s="6">
        <v>1</v>
      </c>
      <c r="TG7" s="15">
        <f t="shared" ref="TG7" si="383">TF7/TF12</f>
        <v>1</v>
      </c>
      <c r="TH7" s="15">
        <f t="shared" si="192"/>
        <v>8.3333333333333329E-2</v>
      </c>
      <c r="TI7" s="6">
        <v>1</v>
      </c>
      <c r="TJ7" s="15">
        <f>TI7/TI12</f>
        <v>1</v>
      </c>
      <c r="TK7" s="15">
        <f t="shared" si="193"/>
        <v>8.3333333333333329E-2</v>
      </c>
      <c r="TL7" s="6">
        <v>0</v>
      </c>
      <c r="TM7" s="15">
        <f>TL7/TL12</f>
        <v>0</v>
      </c>
      <c r="TN7" s="15">
        <f t="shared" si="194"/>
        <v>0</v>
      </c>
      <c r="TO7" s="6">
        <v>0</v>
      </c>
      <c r="TP7" s="15">
        <f>TO7/TO12</f>
        <v>0</v>
      </c>
      <c r="TQ7" s="15">
        <f t="shared" si="195"/>
        <v>0</v>
      </c>
      <c r="TR7" s="35"/>
      <c r="TS7" s="6" t="s">
        <v>41</v>
      </c>
      <c r="TT7" s="6">
        <v>2</v>
      </c>
      <c r="TU7" s="15">
        <f>TT7/TT12</f>
        <v>0.2</v>
      </c>
      <c r="TV7" s="15">
        <f t="shared" si="196"/>
        <v>0.16666666666666666</v>
      </c>
      <c r="TW7" s="6">
        <v>0</v>
      </c>
      <c r="TX7" s="15">
        <f>TW7/TW12</f>
        <v>0</v>
      </c>
      <c r="TY7" s="15">
        <f t="shared" si="197"/>
        <v>0</v>
      </c>
      <c r="TZ7" s="6">
        <v>1</v>
      </c>
      <c r="UA7" s="15">
        <f>TZ7/TZ12</f>
        <v>1</v>
      </c>
      <c r="UB7" s="15">
        <f t="shared" si="198"/>
        <v>8.3333333333333329E-2</v>
      </c>
      <c r="UC7" s="6">
        <v>1</v>
      </c>
      <c r="UD7" s="15">
        <f>UC7/UC12</f>
        <v>1</v>
      </c>
      <c r="UE7" s="15">
        <f t="shared" si="199"/>
        <v>8.3333333333333329E-2</v>
      </c>
      <c r="UF7" s="6">
        <v>0</v>
      </c>
      <c r="UG7" s="15">
        <f>UF7/UF12</f>
        <v>0</v>
      </c>
      <c r="UH7" s="15">
        <f t="shared" si="200"/>
        <v>0</v>
      </c>
      <c r="UI7" s="6">
        <v>0</v>
      </c>
      <c r="UJ7" s="15">
        <f>UI7/UI12</f>
        <v>0</v>
      </c>
      <c r="UK7" s="15">
        <f t="shared" si="201"/>
        <v>0</v>
      </c>
      <c r="UL7" s="6">
        <v>1</v>
      </c>
      <c r="UM7" s="15">
        <f t="shared" ref="UM7" si="384">UL7/UL12</f>
        <v>0.5</v>
      </c>
      <c r="UN7" s="15">
        <f t="shared" si="203"/>
        <v>8.3333333333333329E-2</v>
      </c>
      <c r="UO7" s="6">
        <v>2</v>
      </c>
      <c r="UP7" s="15">
        <f>UO7/UO12</f>
        <v>0.5</v>
      </c>
      <c r="UQ7" s="15">
        <f t="shared" si="204"/>
        <v>0.16666666666666666</v>
      </c>
      <c r="UR7" s="6">
        <v>2</v>
      </c>
      <c r="US7" s="15">
        <f>UR7/UR12</f>
        <v>0.13333333333333333</v>
      </c>
      <c r="UT7" s="15">
        <f t="shared" si="205"/>
        <v>0.16666666666666666</v>
      </c>
      <c r="UU7" s="6">
        <v>1</v>
      </c>
      <c r="UV7" s="15">
        <f>UU7/UU12</f>
        <v>0.14285714285714285</v>
      </c>
      <c r="UW7" s="15">
        <f t="shared" si="206"/>
        <v>8.3333333333333329E-2</v>
      </c>
      <c r="UX7" s="6">
        <v>0</v>
      </c>
      <c r="UY7" s="15">
        <f t="shared" ref="UY7" si="385">UX7/UX12</f>
        <v>0</v>
      </c>
      <c r="UZ7" s="15">
        <f t="shared" si="208"/>
        <v>0</v>
      </c>
      <c r="VA7" s="6">
        <v>1</v>
      </c>
      <c r="VB7" s="15">
        <f>VA7/VA12</f>
        <v>1</v>
      </c>
      <c r="VC7" s="15">
        <f t="shared" si="209"/>
        <v>8.3333333333333329E-2</v>
      </c>
      <c r="VD7" s="6">
        <v>1</v>
      </c>
      <c r="VE7" s="15">
        <f>VD7/VD12</f>
        <v>1</v>
      </c>
      <c r="VF7" s="15">
        <f t="shared" si="210"/>
        <v>8.3333333333333329E-2</v>
      </c>
      <c r="VH7" s="6" t="s">
        <v>41</v>
      </c>
      <c r="VI7" s="6">
        <v>3</v>
      </c>
      <c r="VJ7" s="15">
        <f>VI7/VI12</f>
        <v>0.17647058823529413</v>
      </c>
      <c r="VK7" s="15">
        <f t="shared" si="211"/>
        <v>0.25</v>
      </c>
      <c r="VL7" s="6">
        <v>4</v>
      </c>
      <c r="VM7" s="15">
        <f>VL7/VL12</f>
        <v>0.33333333333333331</v>
      </c>
      <c r="VN7" s="15">
        <f t="shared" si="212"/>
        <v>0.33333333333333331</v>
      </c>
      <c r="VO7" s="6">
        <v>3</v>
      </c>
      <c r="VP7" s="15">
        <f>VO7/VO12</f>
        <v>0.21428571428571427</v>
      </c>
      <c r="VQ7" s="15">
        <f t="shared" si="213"/>
        <v>0.25</v>
      </c>
      <c r="VR7" s="6">
        <v>2</v>
      </c>
      <c r="VS7" s="15">
        <f>VR7/VR12</f>
        <v>0.5</v>
      </c>
      <c r="VT7" s="15">
        <f t="shared" si="214"/>
        <v>0.16666666666666666</v>
      </c>
      <c r="VU7" s="6">
        <v>0</v>
      </c>
      <c r="VV7" s="15">
        <f t="shared" ref="VV7" si="386">VU7/VU12</f>
        <v>0</v>
      </c>
      <c r="VW7" s="15">
        <f t="shared" si="216"/>
        <v>0</v>
      </c>
      <c r="VX7" s="6">
        <v>0</v>
      </c>
      <c r="VY7" s="15">
        <f t="shared" ref="VY7" si="387">VX7/VX12</f>
        <v>0</v>
      </c>
      <c r="VZ7" s="15">
        <f t="shared" si="218"/>
        <v>0</v>
      </c>
      <c r="WA7" s="6">
        <v>0</v>
      </c>
      <c r="WB7" s="15">
        <f t="shared" ref="WB7" si="388">WA7/WA12</f>
        <v>0</v>
      </c>
      <c r="WC7" s="15">
        <f t="shared" si="220"/>
        <v>0</v>
      </c>
      <c r="WD7" s="6">
        <v>0</v>
      </c>
      <c r="WE7" s="15">
        <f>WD7/WD12</f>
        <v>0</v>
      </c>
      <c r="WF7" s="15">
        <f t="shared" si="221"/>
        <v>0</v>
      </c>
      <c r="WG7" s="6">
        <v>0</v>
      </c>
      <c r="WH7" s="15">
        <f>WG7/WG12</f>
        <v>0</v>
      </c>
      <c r="WI7" s="15">
        <f t="shared" si="222"/>
        <v>0</v>
      </c>
      <c r="WJ7" s="6">
        <v>0</v>
      </c>
      <c r="WK7" s="15">
        <f>WJ7/WJ12</f>
        <v>0</v>
      </c>
      <c r="WL7" s="15">
        <f t="shared" si="223"/>
        <v>0</v>
      </c>
      <c r="WM7" s="6">
        <v>0</v>
      </c>
      <c r="WN7" s="15">
        <f t="shared" ref="WN7" si="389">WM7/WM12</f>
        <v>0</v>
      </c>
      <c r="WO7" s="15">
        <f t="shared" si="225"/>
        <v>0</v>
      </c>
      <c r="WP7" s="6">
        <v>0</v>
      </c>
      <c r="WQ7" s="15">
        <f t="shared" ref="WQ7" si="390">WP7/WP12</f>
        <v>0</v>
      </c>
      <c r="WR7" s="15">
        <f t="shared" si="226"/>
        <v>0</v>
      </c>
      <c r="WT7" s="6" t="s">
        <v>41</v>
      </c>
      <c r="WU7" s="6">
        <v>1</v>
      </c>
      <c r="WV7" s="15">
        <f>WU7/WU12</f>
        <v>0.1111111111111111</v>
      </c>
      <c r="WW7" s="15">
        <f t="shared" si="227"/>
        <v>8.3333333333333329E-2</v>
      </c>
      <c r="WX7" s="6">
        <v>1</v>
      </c>
      <c r="WY7" s="15">
        <f>WX7/WX12</f>
        <v>1</v>
      </c>
      <c r="WZ7" s="15">
        <f t="shared" si="228"/>
        <v>8.3333333333333329E-2</v>
      </c>
      <c r="XA7" s="6">
        <v>1</v>
      </c>
      <c r="XB7" s="15">
        <f>XA7/XA12</f>
        <v>0.25</v>
      </c>
      <c r="XC7" s="15">
        <f t="shared" si="229"/>
        <v>8.3333333333333329E-2</v>
      </c>
      <c r="XD7" s="6">
        <v>1</v>
      </c>
      <c r="XE7" s="15">
        <f>XD7/XD12</f>
        <v>1</v>
      </c>
      <c r="XF7" s="15">
        <f t="shared" si="230"/>
        <v>8.3333333333333329E-2</v>
      </c>
      <c r="XG7" s="6">
        <v>0</v>
      </c>
      <c r="XH7" s="15">
        <f t="shared" ref="XH7" si="391">XG7/XG12</f>
        <v>0</v>
      </c>
      <c r="XI7" s="15">
        <f t="shared" si="232"/>
        <v>0</v>
      </c>
      <c r="XJ7" s="6">
        <v>0</v>
      </c>
      <c r="XK7" s="15">
        <f t="shared" ref="XK7" si="392">XJ7/XJ12</f>
        <v>0</v>
      </c>
      <c r="XL7" s="15">
        <f t="shared" si="234"/>
        <v>0</v>
      </c>
      <c r="XM7" s="6">
        <v>0</v>
      </c>
      <c r="XN7" s="15">
        <f t="shared" ref="XN7" si="393">XM7/XM12</f>
        <v>0</v>
      </c>
      <c r="XO7" s="15">
        <f t="shared" si="236"/>
        <v>0</v>
      </c>
      <c r="XP7" s="6">
        <v>0</v>
      </c>
      <c r="XQ7" s="15">
        <f>XP7/XP12</f>
        <v>0</v>
      </c>
      <c r="XR7" s="15">
        <f t="shared" si="237"/>
        <v>0</v>
      </c>
      <c r="XS7" s="6">
        <v>1</v>
      </c>
      <c r="XT7" s="15">
        <f>XS7/XS12</f>
        <v>0.33333333333333331</v>
      </c>
      <c r="XU7" s="15">
        <f t="shared" si="238"/>
        <v>8.3333333333333329E-2</v>
      </c>
      <c r="XV7" s="6">
        <v>1</v>
      </c>
      <c r="XW7" s="15">
        <f>XV7/XV12</f>
        <v>0.2</v>
      </c>
      <c r="XX7" s="15">
        <f t="shared" si="239"/>
        <v>8.3333333333333329E-2</v>
      </c>
      <c r="XY7" s="6">
        <v>1</v>
      </c>
      <c r="XZ7" s="15">
        <f>XY7/XY12</f>
        <v>0.5</v>
      </c>
      <c r="YA7" s="15">
        <f t="shared" si="240"/>
        <v>8.3333333333333329E-2</v>
      </c>
      <c r="YB7" s="6">
        <v>0</v>
      </c>
      <c r="YC7" s="15">
        <f t="shared" ref="YC7" si="394">YB7/YB12</f>
        <v>0</v>
      </c>
      <c r="YD7" s="15">
        <f t="shared" si="242"/>
        <v>0</v>
      </c>
      <c r="YE7" s="6">
        <v>0</v>
      </c>
      <c r="YF7" s="15">
        <f t="shared" ref="YF7" si="395">YE7/YE12</f>
        <v>0</v>
      </c>
      <c r="YG7" s="15">
        <f t="shared" si="244"/>
        <v>0</v>
      </c>
      <c r="YH7" s="6">
        <v>2</v>
      </c>
      <c r="YI7" s="15">
        <f>YH7/YH12</f>
        <v>0.2857142857142857</v>
      </c>
      <c r="YJ7" s="15">
        <f t="shared" si="245"/>
        <v>0.16666666666666666</v>
      </c>
      <c r="YK7" s="6">
        <v>2</v>
      </c>
      <c r="YL7" s="15">
        <f>YK7/YK12</f>
        <v>0.25</v>
      </c>
      <c r="YM7" s="15">
        <f t="shared" si="246"/>
        <v>0.16666666666666666</v>
      </c>
      <c r="YN7" s="6">
        <v>1</v>
      </c>
      <c r="YO7" s="15">
        <f>YN7/YN12</f>
        <v>0.16666666666666666</v>
      </c>
      <c r="YP7" s="15">
        <f t="shared" si="247"/>
        <v>8.3333333333333329E-2</v>
      </c>
      <c r="YQ7" s="6">
        <v>0</v>
      </c>
      <c r="YR7" s="15">
        <f>YQ7/YQ12</f>
        <v>0</v>
      </c>
      <c r="YS7" s="15">
        <f t="shared" si="248"/>
        <v>0</v>
      </c>
      <c r="YT7" s="6">
        <v>0</v>
      </c>
      <c r="YU7" s="15">
        <f t="shared" ref="YU7" si="396">YT7/YT12</f>
        <v>0</v>
      </c>
      <c r="YV7" s="15">
        <f t="shared" si="250"/>
        <v>0</v>
      </c>
    </row>
    <row r="8" spans="1:672" x14ac:dyDescent="0.35">
      <c r="B8" s="6" t="s">
        <v>167</v>
      </c>
      <c r="C8" s="6">
        <v>10</v>
      </c>
      <c r="D8" s="12">
        <f>C8/C12</f>
        <v>0.15384615384615385</v>
      </c>
      <c r="E8" s="13"/>
      <c r="F8" s="6" t="s">
        <v>167</v>
      </c>
      <c r="G8" s="14">
        <v>6</v>
      </c>
      <c r="H8" s="12">
        <f>G8/G12</f>
        <v>0.11764705882352941</v>
      </c>
      <c r="I8" s="12">
        <f>G8/C8</f>
        <v>0.6</v>
      </c>
      <c r="J8" s="14">
        <v>4</v>
      </c>
      <c r="K8" s="12">
        <f>J8/J12</f>
        <v>0.2857142857142857</v>
      </c>
      <c r="L8" s="22">
        <f t="shared" si="331"/>
        <v>0.4</v>
      </c>
      <c r="M8" s="24"/>
      <c r="N8" s="10" t="s">
        <v>167</v>
      </c>
      <c r="O8" s="9">
        <v>2</v>
      </c>
      <c r="P8" s="15">
        <f>O8/O12</f>
        <v>0.1</v>
      </c>
      <c r="Q8" s="15">
        <f t="shared" si="0"/>
        <v>0.2</v>
      </c>
      <c r="R8" s="6">
        <v>6</v>
      </c>
      <c r="S8" s="15">
        <f>R8/R12</f>
        <v>0.3</v>
      </c>
      <c r="T8" s="15">
        <f t="shared" si="1"/>
        <v>0.6</v>
      </c>
      <c r="U8" s="6">
        <v>2</v>
      </c>
      <c r="V8" s="15">
        <f>U8/U12</f>
        <v>0.08</v>
      </c>
      <c r="W8" s="15">
        <f t="shared" si="2"/>
        <v>0.2</v>
      </c>
      <c r="X8" s="13"/>
      <c r="Y8" s="6" t="s">
        <v>167</v>
      </c>
      <c r="Z8" s="6">
        <v>6</v>
      </c>
      <c r="AA8" s="12">
        <f>Z8/Z12</f>
        <v>0.19354838709677419</v>
      </c>
      <c r="AB8" s="15">
        <f t="shared" si="251"/>
        <v>0.6</v>
      </c>
      <c r="AC8" s="6">
        <v>0</v>
      </c>
      <c r="AD8" s="12">
        <f t="shared" ref="AD8" si="397">AC8/AC12</f>
        <v>0</v>
      </c>
      <c r="AE8" s="15">
        <f t="shared" si="253"/>
        <v>0</v>
      </c>
      <c r="AF8" s="6">
        <v>0</v>
      </c>
      <c r="AG8" s="12">
        <f t="shared" ref="AG8" si="398">AF8/AF12</f>
        <v>0</v>
      </c>
      <c r="AH8" s="15">
        <f t="shared" si="255"/>
        <v>0</v>
      </c>
      <c r="AI8" s="6">
        <v>3</v>
      </c>
      <c r="AJ8" s="12">
        <f>AI8/AI12</f>
        <v>0.33333333333333331</v>
      </c>
      <c r="AK8" s="15">
        <f t="shared" si="256"/>
        <v>0.3</v>
      </c>
      <c r="AL8" s="6">
        <v>1</v>
      </c>
      <c r="AM8" s="12">
        <f t="shared" ref="AM8" si="399">AL8/AL12</f>
        <v>0.5</v>
      </c>
      <c r="AN8" s="15">
        <f t="shared" si="258"/>
        <v>0.1</v>
      </c>
      <c r="AO8" s="6">
        <v>0</v>
      </c>
      <c r="AP8" s="12">
        <f t="shared" ref="AP8" si="400">AO8/AO12</f>
        <v>0</v>
      </c>
      <c r="AQ8" s="15">
        <f t="shared" si="260"/>
        <v>0</v>
      </c>
      <c r="AR8" s="13"/>
      <c r="AS8" s="6" t="s">
        <v>167</v>
      </c>
      <c r="AT8" s="6">
        <v>2</v>
      </c>
      <c r="AU8" s="12">
        <f>AT8/AT12</f>
        <v>0.33333333333333331</v>
      </c>
      <c r="AV8" s="15">
        <f t="shared" si="261"/>
        <v>0.2</v>
      </c>
      <c r="AW8" s="6">
        <v>0</v>
      </c>
      <c r="AX8" s="12">
        <f t="shared" ref="AX8" si="401">AW8/AW12</f>
        <v>0</v>
      </c>
      <c r="AY8" s="15">
        <f t="shared" si="263"/>
        <v>0</v>
      </c>
      <c r="AZ8" s="6">
        <v>0</v>
      </c>
      <c r="BA8" s="12">
        <f t="shared" ref="BA8" si="402">AZ8/AZ12</f>
        <v>0</v>
      </c>
      <c r="BB8" s="15">
        <f t="shared" si="265"/>
        <v>0</v>
      </c>
      <c r="BC8" s="6">
        <v>5</v>
      </c>
      <c r="BD8" s="12">
        <f>BC8/BC12</f>
        <v>0.38461538461538464</v>
      </c>
      <c r="BE8" s="15">
        <f t="shared" si="266"/>
        <v>0.5</v>
      </c>
      <c r="BF8" s="6">
        <v>1</v>
      </c>
      <c r="BG8" s="12">
        <f t="shared" ref="BG8" si="403">BF8/BF12</f>
        <v>0.33333333333333331</v>
      </c>
      <c r="BH8" s="15">
        <f t="shared" si="268"/>
        <v>0.1</v>
      </c>
      <c r="BI8" s="6">
        <v>0</v>
      </c>
      <c r="BJ8" s="12">
        <f t="shared" ref="BJ8" si="404">BI8/BI12</f>
        <v>0</v>
      </c>
      <c r="BK8" s="15">
        <f t="shared" si="270"/>
        <v>0</v>
      </c>
      <c r="BL8" s="6">
        <v>2</v>
      </c>
      <c r="BM8" s="12">
        <f>BL8/BL12</f>
        <v>0.1111111111111111</v>
      </c>
      <c r="BN8" s="15">
        <f t="shared" si="271"/>
        <v>0.2</v>
      </c>
      <c r="BO8" s="6">
        <v>0</v>
      </c>
      <c r="BP8" s="12">
        <f t="shared" ref="BP8" si="405">BO8/BO12</f>
        <v>0</v>
      </c>
      <c r="BQ8" s="15">
        <f t="shared" si="273"/>
        <v>0</v>
      </c>
      <c r="BR8" s="6">
        <v>0</v>
      </c>
      <c r="BS8" s="12">
        <f t="shared" ref="BS8" si="406">BR8/BR12</f>
        <v>0</v>
      </c>
      <c r="BT8" s="15">
        <f t="shared" si="275"/>
        <v>0</v>
      </c>
      <c r="BU8" s="35"/>
      <c r="BV8" s="13"/>
      <c r="BW8" s="13"/>
      <c r="BX8" s="13"/>
      <c r="BY8" s="13"/>
      <c r="BZ8" s="13"/>
      <c r="CA8" s="6" t="s">
        <v>167</v>
      </c>
      <c r="CB8" s="6">
        <v>1</v>
      </c>
      <c r="CC8" s="15">
        <f>CB8/CB12</f>
        <v>7.1428571428571425E-2</v>
      </c>
      <c r="CD8" s="15">
        <f t="shared" si="13"/>
        <v>0.1</v>
      </c>
      <c r="CE8" s="6">
        <v>1</v>
      </c>
      <c r="CF8" s="15">
        <f>CE8/CE12</f>
        <v>0.16666666666666666</v>
      </c>
      <c r="CG8" s="15">
        <f t="shared" si="14"/>
        <v>0.1</v>
      </c>
      <c r="CH8" s="6">
        <v>3</v>
      </c>
      <c r="CI8" s="15">
        <f t="shared" ref="CI8" si="407">CH8/CH12</f>
        <v>0.23076923076923078</v>
      </c>
      <c r="CJ8" s="15">
        <f t="shared" si="16"/>
        <v>0.3</v>
      </c>
      <c r="CK8" s="6">
        <v>3</v>
      </c>
      <c r="CL8" s="15">
        <f t="shared" ref="CL8" si="408">CK8/CK12</f>
        <v>0.42857142857142855</v>
      </c>
      <c r="CM8" s="15">
        <f t="shared" si="18"/>
        <v>0.3</v>
      </c>
      <c r="CN8" s="6">
        <v>2</v>
      </c>
      <c r="CO8" s="15">
        <f t="shared" ref="CO8" si="409">CN8/CN12</f>
        <v>8.3333333333333329E-2</v>
      </c>
      <c r="CP8" s="15">
        <f t="shared" si="20"/>
        <v>0.2</v>
      </c>
      <c r="CQ8" s="6">
        <v>0</v>
      </c>
      <c r="CR8" s="15">
        <f t="shared" ref="CR8" si="410">CQ8/CQ12</f>
        <v>0</v>
      </c>
      <c r="CS8" s="15">
        <f t="shared" si="22"/>
        <v>0</v>
      </c>
      <c r="CT8" s="13"/>
      <c r="CU8" s="6" t="s">
        <v>167</v>
      </c>
      <c r="CV8" s="6">
        <v>0</v>
      </c>
      <c r="CW8" s="15">
        <f>CV8/CV12</f>
        <v>0</v>
      </c>
      <c r="CX8" s="15">
        <f t="shared" si="23"/>
        <v>0</v>
      </c>
      <c r="CY8" s="6">
        <v>0</v>
      </c>
      <c r="CZ8" s="15">
        <f t="shared" ref="CZ8" si="411">CY8/CY12</f>
        <v>0</v>
      </c>
      <c r="DA8" s="15">
        <f t="shared" si="24"/>
        <v>0</v>
      </c>
      <c r="DB8" s="6">
        <v>1</v>
      </c>
      <c r="DC8" s="15">
        <f t="shared" ref="DC8" si="412">DB8/DB12</f>
        <v>0.1</v>
      </c>
      <c r="DD8" s="15">
        <f t="shared" si="25"/>
        <v>0.1</v>
      </c>
      <c r="DE8" s="6">
        <v>0</v>
      </c>
      <c r="DF8" s="15">
        <f t="shared" ref="DF8" si="413">DE8/DE12</f>
        <v>0</v>
      </c>
      <c r="DG8" s="15">
        <f t="shared" si="27"/>
        <v>0</v>
      </c>
      <c r="DH8" s="6">
        <v>0</v>
      </c>
      <c r="DI8" s="15">
        <f t="shared" ref="DI8" si="414">DH8/DH12</f>
        <v>0</v>
      </c>
      <c r="DJ8" s="15">
        <f t="shared" si="29"/>
        <v>0</v>
      </c>
      <c r="DK8" s="6">
        <v>1</v>
      </c>
      <c r="DL8" s="15">
        <f t="shared" ref="DL8" si="415">DK8/DK12</f>
        <v>0.2</v>
      </c>
      <c r="DM8" s="15">
        <f t="shared" si="31"/>
        <v>0.1</v>
      </c>
      <c r="DN8" s="6">
        <v>2</v>
      </c>
      <c r="DO8" s="15">
        <f>DN8/DN12</f>
        <v>0.66666666666666663</v>
      </c>
      <c r="DP8" s="15">
        <f t="shared" si="32"/>
        <v>0.2</v>
      </c>
      <c r="DQ8" s="6">
        <v>0</v>
      </c>
      <c r="DR8" s="15">
        <f t="shared" ref="DR8" si="416">DQ8/DQ12</f>
        <v>0</v>
      </c>
      <c r="DS8" s="15">
        <f t="shared" si="33"/>
        <v>0</v>
      </c>
      <c r="DT8" s="6">
        <v>1</v>
      </c>
      <c r="DU8" s="15">
        <f t="shared" ref="DU8" si="417">DT8/DT12</f>
        <v>0.14285714285714285</v>
      </c>
      <c r="DV8" s="15">
        <f t="shared" si="34"/>
        <v>0.1</v>
      </c>
      <c r="DW8" s="6">
        <v>0</v>
      </c>
      <c r="DX8" s="15">
        <f t="shared" ref="DX8" si="418">DW8/DW12</f>
        <v>0</v>
      </c>
      <c r="DY8" s="15">
        <f t="shared" si="36"/>
        <v>0</v>
      </c>
      <c r="DZ8" s="6">
        <v>0</v>
      </c>
      <c r="EA8" s="15">
        <f t="shared" ref="EA8" si="419">DZ8/DZ12</f>
        <v>0</v>
      </c>
      <c r="EB8" s="15">
        <f t="shared" si="38"/>
        <v>0</v>
      </c>
      <c r="EC8" s="6">
        <v>2</v>
      </c>
      <c r="ED8" s="15">
        <f t="shared" ref="ED8" si="420">EC8/EC12</f>
        <v>0.4</v>
      </c>
      <c r="EE8" s="15">
        <f t="shared" si="40"/>
        <v>0.2</v>
      </c>
      <c r="EF8" s="6">
        <v>1</v>
      </c>
      <c r="EG8" s="15">
        <f t="shared" ref="EG8" si="421">EF8/EF12</f>
        <v>1</v>
      </c>
      <c r="EH8" s="15">
        <f t="shared" si="42"/>
        <v>0.1</v>
      </c>
      <c r="EI8" s="6">
        <v>1</v>
      </c>
      <c r="EJ8" s="15">
        <f>EI8/EI12</f>
        <v>0.16666666666666666</v>
      </c>
      <c r="EK8" s="15">
        <f t="shared" si="43"/>
        <v>0.1</v>
      </c>
      <c r="EL8" s="6">
        <v>0</v>
      </c>
      <c r="EM8" s="15">
        <f t="shared" ref="EM8" si="422">EL8/EL12</f>
        <v>0</v>
      </c>
      <c r="EN8" s="15">
        <f t="shared" si="44"/>
        <v>0</v>
      </c>
      <c r="EO8" s="6">
        <v>1</v>
      </c>
      <c r="EP8" s="15">
        <f t="shared" ref="EP8" si="423">EO8/EO12</f>
        <v>6.25E-2</v>
      </c>
      <c r="EQ8" s="15">
        <f t="shared" si="45"/>
        <v>0.1</v>
      </c>
      <c r="ER8" s="6">
        <v>0</v>
      </c>
      <c r="ES8" s="15">
        <f t="shared" ref="ES8" si="424">ER8/ER12</f>
        <v>0</v>
      </c>
      <c r="ET8" s="15">
        <f t="shared" si="47"/>
        <v>0</v>
      </c>
      <c r="EV8" s="6" t="s">
        <v>167</v>
      </c>
      <c r="EW8" s="14">
        <v>6</v>
      </c>
      <c r="EX8" s="16">
        <f>EW8/EW12</f>
        <v>0.14285714285714285</v>
      </c>
      <c r="EY8" s="16">
        <f t="shared" si="48"/>
        <v>0.6</v>
      </c>
      <c r="EZ8" s="17">
        <v>4</v>
      </c>
      <c r="FA8" s="16">
        <f>EZ8/EZ12</f>
        <v>0.17391304347826086</v>
      </c>
      <c r="FB8" s="16">
        <f t="shared" si="49"/>
        <v>0.4</v>
      </c>
      <c r="FD8" s="6" t="s">
        <v>167</v>
      </c>
      <c r="FE8" s="14">
        <v>1</v>
      </c>
      <c r="FF8" s="16">
        <f>FE8/FE12</f>
        <v>6.6666666666666666E-2</v>
      </c>
      <c r="FG8" s="16">
        <f t="shared" si="50"/>
        <v>0.1</v>
      </c>
      <c r="FH8" s="14">
        <v>5</v>
      </c>
      <c r="FI8" s="16">
        <f t="shared" ref="FI8" si="425">FH8/FH12</f>
        <v>0.35714285714285715</v>
      </c>
      <c r="FJ8" s="16">
        <f t="shared" si="52"/>
        <v>0.5</v>
      </c>
      <c r="FK8" s="14">
        <v>0</v>
      </c>
      <c r="FL8" s="16">
        <f t="shared" ref="FL8" si="426">FK8/FK12</f>
        <v>0</v>
      </c>
      <c r="FM8" s="16">
        <f t="shared" si="54"/>
        <v>0</v>
      </c>
      <c r="FN8" s="14">
        <v>1</v>
      </c>
      <c r="FO8" s="16">
        <f>FN8/FN12</f>
        <v>0.2</v>
      </c>
      <c r="FP8" s="16">
        <f t="shared" si="55"/>
        <v>0.1</v>
      </c>
      <c r="FQ8" s="14">
        <v>1</v>
      </c>
      <c r="FR8" s="16">
        <f t="shared" ref="FR8" si="427">FQ8/FQ12</f>
        <v>0.16666666666666666</v>
      </c>
      <c r="FS8" s="16">
        <f t="shared" si="56"/>
        <v>0.1</v>
      </c>
      <c r="FT8" s="14">
        <v>2</v>
      </c>
      <c r="FU8" s="16">
        <f t="shared" ref="FU8" si="428">FT8/FT12</f>
        <v>0.16666666666666666</v>
      </c>
      <c r="FV8" s="16">
        <f t="shared" si="58"/>
        <v>0.2</v>
      </c>
      <c r="FW8" s="33"/>
      <c r="FX8" s="33"/>
      <c r="FY8" s="33"/>
      <c r="FZ8" s="33"/>
      <c r="GA8" s="6" t="s">
        <v>167</v>
      </c>
      <c r="GB8" s="6">
        <v>3</v>
      </c>
      <c r="GC8" s="15">
        <f>GB8/GB12</f>
        <v>0.25</v>
      </c>
      <c r="GD8" s="15">
        <f t="shared" si="59"/>
        <v>0.3</v>
      </c>
      <c r="GE8" s="6">
        <v>2</v>
      </c>
      <c r="GF8" s="15">
        <f>GE8/GE12</f>
        <v>7.407407407407407E-2</v>
      </c>
      <c r="GG8" s="15">
        <f t="shared" si="60"/>
        <v>0.2</v>
      </c>
      <c r="GH8" s="6">
        <v>0</v>
      </c>
      <c r="GI8" s="15">
        <f>GH8/GH12</f>
        <v>0</v>
      </c>
      <c r="GJ8" s="15">
        <f t="shared" si="61"/>
        <v>0</v>
      </c>
      <c r="GK8" s="6">
        <v>1</v>
      </c>
      <c r="GL8" s="15">
        <f>GK8/GK12</f>
        <v>0.25</v>
      </c>
      <c r="GM8" s="15">
        <f t="shared" si="62"/>
        <v>0.1</v>
      </c>
      <c r="GN8" s="6">
        <v>3</v>
      </c>
      <c r="GO8" s="15">
        <f>GN8/GN12</f>
        <v>0.27272727272727271</v>
      </c>
      <c r="GP8" s="15">
        <f t="shared" si="63"/>
        <v>0.3</v>
      </c>
      <c r="GQ8" s="6">
        <v>1</v>
      </c>
      <c r="GR8" s="15">
        <f>GQ8/GQ12</f>
        <v>1</v>
      </c>
      <c r="GS8" s="15">
        <f t="shared" si="64"/>
        <v>0.1</v>
      </c>
      <c r="GT8" s="6">
        <v>0</v>
      </c>
      <c r="GU8" s="15">
        <f>GT8/GT12</f>
        <v>0</v>
      </c>
      <c r="GV8" s="15">
        <f t="shared" si="65"/>
        <v>0</v>
      </c>
      <c r="GW8" s="33"/>
      <c r="GX8" s="6" t="s">
        <v>167</v>
      </c>
      <c r="GY8" s="6">
        <v>1</v>
      </c>
      <c r="GZ8" s="15">
        <f>GY8/GY12</f>
        <v>0.125</v>
      </c>
      <c r="HA8" s="15">
        <f t="shared" si="66"/>
        <v>0.1</v>
      </c>
      <c r="HB8" s="6">
        <v>1</v>
      </c>
      <c r="HC8" s="15">
        <f>HB8/HB12</f>
        <v>0.1111111111111111</v>
      </c>
      <c r="HD8" s="15">
        <f t="shared" si="67"/>
        <v>0.1</v>
      </c>
      <c r="HE8" s="6">
        <v>0</v>
      </c>
      <c r="HF8" s="15">
        <f>HE8/HE12</f>
        <v>0</v>
      </c>
      <c r="HG8" s="15">
        <f t="shared" si="68"/>
        <v>0</v>
      </c>
      <c r="HH8" s="6">
        <v>0</v>
      </c>
      <c r="HI8" s="15">
        <f>HH8/HH12</f>
        <v>0</v>
      </c>
      <c r="HJ8" s="15">
        <f t="shared" si="69"/>
        <v>0</v>
      </c>
      <c r="HK8" s="6">
        <v>4</v>
      </c>
      <c r="HL8" s="15">
        <f>HK8/HK12</f>
        <v>0.5</v>
      </c>
      <c r="HM8" s="15">
        <f t="shared" si="70"/>
        <v>0.4</v>
      </c>
      <c r="HN8" s="6">
        <v>2</v>
      </c>
      <c r="HO8" s="15">
        <f>HN8/HN12</f>
        <v>0.22222222222222221</v>
      </c>
      <c r="HP8" s="15">
        <f t="shared" si="71"/>
        <v>0.2</v>
      </c>
      <c r="HQ8" s="6">
        <v>0</v>
      </c>
      <c r="HR8" s="15">
        <f>HQ8/HQ12</f>
        <v>0</v>
      </c>
      <c r="HS8" s="15">
        <f t="shared" si="72"/>
        <v>0</v>
      </c>
      <c r="HT8" s="6">
        <v>0</v>
      </c>
      <c r="HU8" s="15">
        <f>HT8/HT12</f>
        <v>0</v>
      </c>
      <c r="HV8" s="15">
        <f t="shared" si="73"/>
        <v>0</v>
      </c>
      <c r="HW8" s="6">
        <v>1</v>
      </c>
      <c r="HX8" s="15">
        <f>HW8/HW12</f>
        <v>0.14285714285714285</v>
      </c>
      <c r="HY8" s="15">
        <f t="shared" si="74"/>
        <v>0.1</v>
      </c>
      <c r="HZ8" s="6">
        <v>0</v>
      </c>
      <c r="IA8" s="15">
        <f>HZ8/HZ12</f>
        <v>0</v>
      </c>
      <c r="IB8" s="15">
        <f t="shared" si="75"/>
        <v>0</v>
      </c>
      <c r="IC8" s="6">
        <v>0</v>
      </c>
      <c r="ID8" s="15">
        <f>IC8/IC12</f>
        <v>0</v>
      </c>
      <c r="IE8" s="15">
        <f t="shared" si="76"/>
        <v>0</v>
      </c>
      <c r="IF8" s="6">
        <v>1</v>
      </c>
      <c r="IG8" s="15">
        <f>IF8/IF12</f>
        <v>0.5</v>
      </c>
      <c r="IH8" s="15">
        <f t="shared" si="77"/>
        <v>0.1</v>
      </c>
      <c r="IJ8" s="6" t="s">
        <v>167</v>
      </c>
      <c r="IK8" s="6">
        <v>2</v>
      </c>
      <c r="IL8" s="15">
        <f>IK8/IK12</f>
        <v>0.33333333333333331</v>
      </c>
      <c r="IM8" s="15">
        <f t="shared" si="78"/>
        <v>0.2</v>
      </c>
      <c r="IN8" s="6">
        <v>1</v>
      </c>
      <c r="IO8" s="15">
        <f>IN8/IN12</f>
        <v>0.1</v>
      </c>
      <c r="IP8" s="15">
        <f t="shared" si="79"/>
        <v>0.1</v>
      </c>
      <c r="IQ8" s="6">
        <v>0</v>
      </c>
      <c r="IR8" s="15">
        <f>IQ8/IQ12</f>
        <v>0</v>
      </c>
      <c r="IS8" s="15">
        <f t="shared" si="80"/>
        <v>0</v>
      </c>
      <c r="IT8" s="6">
        <v>1</v>
      </c>
      <c r="IU8" s="15">
        <f t="shared" ref="IU8" si="429">IT8/IT12</f>
        <v>4.1666666666666664E-2</v>
      </c>
      <c r="IV8" s="15">
        <f t="shared" si="82"/>
        <v>0.1</v>
      </c>
      <c r="IW8" s="6">
        <v>1</v>
      </c>
      <c r="IX8" s="15">
        <f t="shared" ref="IX8" si="430">IW8/IW12</f>
        <v>1</v>
      </c>
      <c r="IY8" s="15">
        <f t="shared" si="84"/>
        <v>0.1</v>
      </c>
      <c r="IZ8" s="6">
        <v>0</v>
      </c>
      <c r="JA8" s="15">
        <f t="shared" ref="JA8" si="431">IZ8/IZ12</f>
        <v>0</v>
      </c>
      <c r="JB8" s="15">
        <f t="shared" si="86"/>
        <v>0</v>
      </c>
      <c r="JC8" s="6">
        <v>1</v>
      </c>
      <c r="JD8" s="15">
        <f t="shared" ref="JD8" si="432">JC8/JC12</f>
        <v>0.2</v>
      </c>
      <c r="JE8" s="15">
        <f t="shared" si="88"/>
        <v>0.1</v>
      </c>
      <c r="JF8" s="6">
        <v>3</v>
      </c>
      <c r="JG8" s="15">
        <f>JF8/JF12</f>
        <v>0.3</v>
      </c>
      <c r="JH8" s="15">
        <f t="shared" si="89"/>
        <v>0.3</v>
      </c>
      <c r="JI8" s="6">
        <v>0</v>
      </c>
      <c r="JJ8" s="15">
        <f>JI8/JI12</f>
        <v>0</v>
      </c>
      <c r="JK8" s="15">
        <f t="shared" si="295"/>
        <v>0</v>
      </c>
      <c r="JL8" s="6">
        <v>0</v>
      </c>
      <c r="JM8" s="15">
        <f t="shared" ref="JM8" si="433">JL8/JL12</f>
        <v>0</v>
      </c>
      <c r="JN8" s="15">
        <f t="shared" si="91"/>
        <v>0</v>
      </c>
      <c r="JO8" s="6">
        <v>1</v>
      </c>
      <c r="JP8" s="15">
        <f t="shared" ref="JP8" si="434">JO8/JO12</f>
        <v>1</v>
      </c>
      <c r="JQ8" s="15">
        <f t="shared" si="93"/>
        <v>0.1</v>
      </c>
      <c r="JS8" s="6" t="s">
        <v>167</v>
      </c>
      <c r="JT8" s="6">
        <v>1</v>
      </c>
      <c r="JU8" s="15">
        <f>JT8/JT12</f>
        <v>0.16666666666666666</v>
      </c>
      <c r="JV8" s="15">
        <f t="shared" si="297"/>
        <v>0.1</v>
      </c>
      <c r="JW8" s="6">
        <v>0</v>
      </c>
      <c r="JX8" s="15">
        <f>JW8/JW12</f>
        <v>0</v>
      </c>
      <c r="JY8" s="15">
        <f t="shared" si="94"/>
        <v>0</v>
      </c>
      <c r="JZ8" s="6">
        <v>0</v>
      </c>
      <c r="KA8" s="15">
        <f>JZ8/JZ12</f>
        <v>0</v>
      </c>
      <c r="KB8" s="15">
        <f t="shared" si="95"/>
        <v>0</v>
      </c>
      <c r="KC8" s="6">
        <v>1</v>
      </c>
      <c r="KD8" s="15">
        <f t="shared" ref="KD8" si="435">KC8/KC12</f>
        <v>9.0909090909090912E-2</v>
      </c>
      <c r="KE8" s="15">
        <f t="shared" si="97"/>
        <v>0.1</v>
      </c>
      <c r="KF8" s="6">
        <v>4</v>
      </c>
      <c r="KG8" s="15">
        <f>KF8/KF12</f>
        <v>0.5714285714285714</v>
      </c>
      <c r="KH8" s="15">
        <f t="shared" si="98"/>
        <v>0.4</v>
      </c>
      <c r="KI8" s="6">
        <v>0</v>
      </c>
      <c r="KJ8" s="15">
        <f>KI8/KI12</f>
        <v>0</v>
      </c>
      <c r="KK8" s="15">
        <f t="shared" si="99"/>
        <v>0</v>
      </c>
      <c r="KL8" s="6">
        <v>0</v>
      </c>
      <c r="KM8" s="15">
        <f t="shared" ref="KM8" si="436">KL8/KL12</f>
        <v>0</v>
      </c>
      <c r="KN8" s="15">
        <f t="shared" si="101"/>
        <v>0</v>
      </c>
      <c r="KO8" s="6">
        <v>2</v>
      </c>
      <c r="KP8" s="15">
        <f t="shared" ref="KP8" si="437">KO8/KO12</f>
        <v>1</v>
      </c>
      <c r="KQ8" s="15">
        <f t="shared" si="103"/>
        <v>0.2</v>
      </c>
      <c r="KR8" s="6">
        <v>0</v>
      </c>
      <c r="KS8" s="15">
        <f t="shared" ref="KS8" si="438">KR8/KR12</f>
        <v>0</v>
      </c>
      <c r="KT8" s="15">
        <f t="shared" si="105"/>
        <v>0</v>
      </c>
      <c r="KU8" s="6">
        <v>0</v>
      </c>
      <c r="KV8" s="15">
        <f t="shared" ref="KV8" si="439">KU8/KU12</f>
        <v>0</v>
      </c>
      <c r="KW8" s="15">
        <f t="shared" si="107"/>
        <v>0</v>
      </c>
      <c r="KX8" s="6">
        <v>0</v>
      </c>
      <c r="KY8" s="15">
        <f>KX8/KX12</f>
        <v>0</v>
      </c>
      <c r="KZ8" s="15">
        <f t="shared" si="108"/>
        <v>0</v>
      </c>
      <c r="LA8" s="6">
        <v>1</v>
      </c>
      <c r="LB8" s="15">
        <f>LA8/LA12</f>
        <v>0.16666666666666666</v>
      </c>
      <c r="LC8" s="15">
        <f t="shared" si="109"/>
        <v>0.1</v>
      </c>
      <c r="LD8" s="6">
        <v>0</v>
      </c>
      <c r="LE8" s="15">
        <f t="shared" ref="LE8" si="440">LD8/LD12</f>
        <v>0</v>
      </c>
      <c r="LF8" s="15">
        <f t="shared" si="111"/>
        <v>0</v>
      </c>
      <c r="LG8" s="6">
        <v>0</v>
      </c>
      <c r="LH8" s="15">
        <f t="shared" ref="LH8" si="441">LG8/LG12</f>
        <v>0</v>
      </c>
      <c r="LI8" s="15">
        <f t="shared" si="113"/>
        <v>0</v>
      </c>
      <c r="LJ8" s="6">
        <v>1</v>
      </c>
      <c r="LK8" s="15">
        <f t="shared" ref="LK8" si="442">LJ8/LJ12</f>
        <v>0.25</v>
      </c>
      <c r="LL8" s="15">
        <f t="shared" si="115"/>
        <v>0.1</v>
      </c>
      <c r="LM8" s="35"/>
      <c r="LO8" s="6" t="s">
        <v>167</v>
      </c>
      <c r="LP8" s="6">
        <v>1</v>
      </c>
      <c r="LQ8" s="15">
        <f>LP8/LP12</f>
        <v>0.5</v>
      </c>
      <c r="LR8" s="15">
        <f t="shared" si="116"/>
        <v>0.1</v>
      </c>
      <c r="LS8" s="6">
        <v>0</v>
      </c>
      <c r="LT8" s="15">
        <f>LS8/LS12</f>
        <v>0</v>
      </c>
      <c r="LU8" s="15">
        <f t="shared" si="117"/>
        <v>0</v>
      </c>
      <c r="LV8" s="6">
        <v>0</v>
      </c>
      <c r="LW8" s="15">
        <f>LV8/LV12</f>
        <v>0</v>
      </c>
      <c r="LX8" s="15">
        <f t="shared" si="118"/>
        <v>0</v>
      </c>
      <c r="LY8" s="6">
        <v>0</v>
      </c>
      <c r="LZ8" s="15">
        <f t="shared" ref="LZ8" si="443">LY8/LY12</f>
        <v>0</v>
      </c>
      <c r="MA8" s="15">
        <f t="shared" si="120"/>
        <v>0</v>
      </c>
      <c r="MB8" s="6">
        <v>0</v>
      </c>
      <c r="MC8" s="15">
        <f>MB8/MB12</f>
        <v>0</v>
      </c>
      <c r="MD8" s="15">
        <f t="shared" si="121"/>
        <v>0</v>
      </c>
      <c r="ME8" s="6">
        <v>0</v>
      </c>
      <c r="MF8" s="15">
        <f>ME8/ME12</f>
        <v>0</v>
      </c>
      <c r="MG8" s="15">
        <f t="shared" si="122"/>
        <v>0</v>
      </c>
      <c r="MH8" s="6">
        <v>0</v>
      </c>
      <c r="MI8" s="15">
        <f>MH8/MH12</f>
        <v>0</v>
      </c>
      <c r="MJ8" s="15">
        <f t="shared" si="123"/>
        <v>0</v>
      </c>
      <c r="MK8" s="6">
        <v>0</v>
      </c>
      <c r="ML8" s="15">
        <f>MK8/MK12</f>
        <v>0</v>
      </c>
      <c r="MM8" s="15">
        <f t="shared" si="124"/>
        <v>0</v>
      </c>
      <c r="MN8" s="6">
        <v>0</v>
      </c>
      <c r="MO8" s="15">
        <f>MN8/MN12</f>
        <v>0</v>
      </c>
      <c r="MP8" s="15">
        <f t="shared" si="125"/>
        <v>0</v>
      </c>
      <c r="MQ8" s="6">
        <v>0</v>
      </c>
      <c r="MR8" s="15">
        <f>MQ8/MQ12</f>
        <v>0</v>
      </c>
      <c r="MS8" s="15">
        <f t="shared" si="126"/>
        <v>0</v>
      </c>
      <c r="MT8" s="6">
        <v>0</v>
      </c>
      <c r="MU8" s="15">
        <f>MT8/MT12</f>
        <v>0</v>
      </c>
      <c r="MV8" s="15">
        <f t="shared" si="127"/>
        <v>0</v>
      </c>
      <c r="MW8" s="6">
        <v>0</v>
      </c>
      <c r="MX8" s="15">
        <f>MW8/MW12</f>
        <v>0</v>
      </c>
      <c r="MY8" s="15">
        <f t="shared" si="128"/>
        <v>0</v>
      </c>
      <c r="MZ8" s="6">
        <v>0</v>
      </c>
      <c r="NA8" s="15">
        <f>MZ8/MZ12</f>
        <v>0</v>
      </c>
      <c r="NB8" s="15">
        <f t="shared" si="129"/>
        <v>0</v>
      </c>
      <c r="NC8" s="6">
        <v>2</v>
      </c>
      <c r="ND8" s="15">
        <f>NC8/NC12</f>
        <v>0.22222222222222221</v>
      </c>
      <c r="NE8" s="15">
        <f t="shared" si="130"/>
        <v>0.2</v>
      </c>
      <c r="NG8" s="6" t="s">
        <v>167</v>
      </c>
      <c r="NH8" s="6">
        <v>1</v>
      </c>
      <c r="NI8" s="15">
        <f>NH8/NH12</f>
        <v>0.2</v>
      </c>
      <c r="NJ8" s="15">
        <f t="shared" si="131"/>
        <v>0.1</v>
      </c>
      <c r="NK8" s="6">
        <v>2</v>
      </c>
      <c r="NL8" s="15">
        <f>NK8/NK12</f>
        <v>0.4</v>
      </c>
      <c r="NM8" s="15">
        <f t="shared" si="132"/>
        <v>0.2</v>
      </c>
      <c r="NN8" s="6">
        <v>0</v>
      </c>
      <c r="NO8" s="15">
        <f t="shared" ref="NO8" si="444">NN8/NN12</f>
        <v>0</v>
      </c>
      <c r="NP8" s="15">
        <f t="shared" si="134"/>
        <v>0</v>
      </c>
      <c r="NQ8" s="6">
        <v>0</v>
      </c>
      <c r="NR8" s="15">
        <f>NQ8/NQ12</f>
        <v>0</v>
      </c>
      <c r="NS8" s="15">
        <f t="shared" si="135"/>
        <v>0</v>
      </c>
      <c r="NT8" s="6">
        <v>1</v>
      </c>
      <c r="NU8" s="15">
        <f>NT8/NT12</f>
        <v>0.33333333333333331</v>
      </c>
      <c r="NV8" s="15">
        <f t="shared" si="136"/>
        <v>0.1</v>
      </c>
      <c r="NW8" s="6">
        <v>0</v>
      </c>
      <c r="NX8" s="15">
        <f>NW8/NW12</f>
        <v>0</v>
      </c>
      <c r="NY8" s="15">
        <f t="shared" si="137"/>
        <v>0</v>
      </c>
      <c r="NZ8" s="6">
        <v>1</v>
      </c>
      <c r="OA8" s="15">
        <f>NZ8/NZ12</f>
        <v>0.5</v>
      </c>
      <c r="OB8" s="15">
        <f t="shared" si="138"/>
        <v>0.1</v>
      </c>
      <c r="OC8" s="6">
        <v>0</v>
      </c>
      <c r="OD8" s="15">
        <f t="shared" ref="OD8" si="445">OC8/OC12</f>
        <v>0</v>
      </c>
      <c r="OE8" s="15">
        <f t="shared" si="140"/>
        <v>0</v>
      </c>
      <c r="OF8" s="6">
        <v>0</v>
      </c>
      <c r="OG8" s="15">
        <f>OF8/OF12</f>
        <v>0</v>
      </c>
      <c r="OH8" s="15">
        <f t="shared" si="141"/>
        <v>0</v>
      </c>
      <c r="OI8" s="6">
        <v>0</v>
      </c>
      <c r="OJ8" s="15">
        <f>OI8/OI12</f>
        <v>0</v>
      </c>
      <c r="OK8" s="15">
        <f t="shared" si="142"/>
        <v>0</v>
      </c>
      <c r="OL8" s="6">
        <v>1</v>
      </c>
      <c r="OM8" s="15">
        <f>OL8/OL12</f>
        <v>5.2631578947368418E-2</v>
      </c>
      <c r="ON8" s="15">
        <f t="shared" si="143"/>
        <v>0.1</v>
      </c>
      <c r="OO8" s="6">
        <v>0</v>
      </c>
      <c r="OP8" s="15">
        <f>OO8/OO12</f>
        <v>0</v>
      </c>
      <c r="OQ8" s="15">
        <f t="shared" si="144"/>
        <v>0</v>
      </c>
      <c r="OR8" s="6">
        <v>2</v>
      </c>
      <c r="OS8" s="15">
        <f t="shared" ref="OS8" si="446">OR8/OR12</f>
        <v>1</v>
      </c>
      <c r="OT8" s="15">
        <f t="shared" si="146"/>
        <v>0.2</v>
      </c>
      <c r="OU8" s="6">
        <v>0</v>
      </c>
      <c r="OV8" s="15">
        <f t="shared" ref="OV8" si="447">OU8/OU12</f>
        <v>0</v>
      </c>
      <c r="OW8" s="15">
        <f t="shared" si="148"/>
        <v>0</v>
      </c>
      <c r="OX8" s="6">
        <v>1</v>
      </c>
      <c r="OY8" s="15">
        <f>OX8/OX12</f>
        <v>1</v>
      </c>
      <c r="OZ8" s="15">
        <f t="shared" si="149"/>
        <v>0.1</v>
      </c>
      <c r="PA8" s="6">
        <v>0</v>
      </c>
      <c r="PB8" s="15">
        <f>PA8/PA12</f>
        <v>0</v>
      </c>
      <c r="PC8" s="15">
        <f t="shared" si="150"/>
        <v>0</v>
      </c>
      <c r="PD8" s="6">
        <v>0</v>
      </c>
      <c r="PE8" s="15">
        <f t="shared" ref="PE8" si="448">PD8/PD12</f>
        <v>0</v>
      </c>
      <c r="PF8" s="15">
        <f t="shared" si="152"/>
        <v>0</v>
      </c>
      <c r="PG8" s="6">
        <v>0</v>
      </c>
      <c r="PH8" s="15">
        <f t="shared" ref="PH8" si="449">PG8/PG12</f>
        <v>0</v>
      </c>
      <c r="PI8" s="15">
        <f t="shared" si="154"/>
        <v>0</v>
      </c>
      <c r="PJ8" s="6">
        <v>1</v>
      </c>
      <c r="PK8" s="15">
        <f>PJ8/PJ12</f>
        <v>0.5</v>
      </c>
      <c r="PL8" s="15">
        <f t="shared" si="155"/>
        <v>0.1</v>
      </c>
      <c r="PM8" s="6">
        <v>0</v>
      </c>
      <c r="PN8" s="15">
        <f>PM8/PM12</f>
        <v>0</v>
      </c>
      <c r="PO8" s="15">
        <f t="shared" si="156"/>
        <v>0</v>
      </c>
      <c r="PQ8" s="6" t="s">
        <v>167</v>
      </c>
      <c r="PR8" s="6">
        <v>0</v>
      </c>
      <c r="PS8" s="15">
        <f>PR8/PR12</f>
        <v>0</v>
      </c>
      <c r="PT8" s="15">
        <f t="shared" si="157"/>
        <v>0</v>
      </c>
      <c r="PU8" s="6">
        <v>0</v>
      </c>
      <c r="PV8" s="15">
        <f>PU8/PU12</f>
        <v>0</v>
      </c>
      <c r="PW8" s="15">
        <f t="shared" si="158"/>
        <v>0</v>
      </c>
      <c r="PX8" s="6">
        <v>0</v>
      </c>
      <c r="PY8" s="15">
        <f>PX8/PX12</f>
        <v>0</v>
      </c>
      <c r="PZ8" s="15">
        <f t="shared" si="159"/>
        <v>0</v>
      </c>
      <c r="QA8" s="6">
        <v>1</v>
      </c>
      <c r="QB8" s="15">
        <f>QA8/QA12</f>
        <v>0.5</v>
      </c>
      <c r="QC8" s="15">
        <f t="shared" si="160"/>
        <v>0.1</v>
      </c>
      <c r="QD8" s="6">
        <v>0</v>
      </c>
      <c r="QE8" s="15">
        <f t="shared" ref="QE8" si="450">QD8/QD12</f>
        <v>0</v>
      </c>
      <c r="QF8" s="15">
        <f t="shared" si="162"/>
        <v>0</v>
      </c>
      <c r="QG8" s="6">
        <v>0</v>
      </c>
      <c r="QH8" s="15">
        <f>QG8/QG12</f>
        <v>0</v>
      </c>
      <c r="QI8" s="15">
        <f t="shared" si="164"/>
        <v>0</v>
      </c>
      <c r="QJ8" s="6">
        <v>0</v>
      </c>
      <c r="QK8" s="15">
        <f>QJ8/QJ12</f>
        <v>0</v>
      </c>
      <c r="QL8" s="15">
        <f t="shared" si="165"/>
        <v>0</v>
      </c>
      <c r="QM8" s="6">
        <v>1</v>
      </c>
      <c r="QN8" s="15">
        <f>QM8/QM12</f>
        <v>0.33333333333333331</v>
      </c>
      <c r="QO8" s="15">
        <f t="shared" si="166"/>
        <v>0.1</v>
      </c>
      <c r="QP8" s="6">
        <v>0</v>
      </c>
      <c r="QQ8" s="15">
        <f>QP8/QP12</f>
        <v>0</v>
      </c>
      <c r="QR8" s="15">
        <f t="shared" si="167"/>
        <v>0</v>
      </c>
      <c r="QS8" s="6">
        <v>2</v>
      </c>
      <c r="QT8" s="15">
        <f>QS8/QS12</f>
        <v>0.66666666666666663</v>
      </c>
      <c r="QU8" s="15">
        <f t="shared" si="168"/>
        <v>0.2</v>
      </c>
      <c r="QV8" s="6">
        <v>2</v>
      </c>
      <c r="QW8" s="15">
        <f t="shared" ref="QW8" si="451">QV8/QV12</f>
        <v>0.66666666666666663</v>
      </c>
      <c r="QX8" s="15">
        <f t="shared" si="170"/>
        <v>0.2</v>
      </c>
      <c r="QY8" s="6">
        <v>1</v>
      </c>
      <c r="QZ8" s="15">
        <f>QY8/QY12</f>
        <v>0.5</v>
      </c>
      <c r="RA8" s="15">
        <f t="shared" si="171"/>
        <v>0.1</v>
      </c>
      <c r="RB8" s="6">
        <v>0</v>
      </c>
      <c r="RC8" s="15">
        <f>RB8/RB12</f>
        <v>0</v>
      </c>
      <c r="RD8" s="15">
        <f t="shared" si="172"/>
        <v>0</v>
      </c>
      <c r="RE8" s="6">
        <v>0</v>
      </c>
      <c r="RF8" s="15">
        <f>RE8/RE12</f>
        <v>0</v>
      </c>
      <c r="RG8" s="15">
        <f t="shared" si="173"/>
        <v>0</v>
      </c>
      <c r="RH8" s="6">
        <v>0</v>
      </c>
      <c r="RI8" s="15">
        <f>RH8/RH12</f>
        <v>0</v>
      </c>
      <c r="RJ8" s="15">
        <f t="shared" si="174"/>
        <v>0</v>
      </c>
      <c r="RK8" s="6">
        <v>1</v>
      </c>
      <c r="RL8" s="15">
        <f>RK8/RK12</f>
        <v>0.5</v>
      </c>
      <c r="RM8" s="15">
        <f t="shared" si="175"/>
        <v>0.1</v>
      </c>
      <c r="RN8" s="6">
        <v>0</v>
      </c>
      <c r="RO8" s="15">
        <f>RN8/RN12</f>
        <v>0</v>
      </c>
      <c r="RP8" s="15">
        <f t="shared" si="176"/>
        <v>0</v>
      </c>
      <c r="RQ8" s="6">
        <v>1</v>
      </c>
      <c r="RR8" s="15">
        <f>RQ8/RQ12</f>
        <v>0.5</v>
      </c>
      <c r="RS8" s="15">
        <f t="shared" si="177"/>
        <v>0.1</v>
      </c>
      <c r="RT8" s="6">
        <v>0</v>
      </c>
      <c r="RU8" s="15">
        <f>RT8/RT12</f>
        <v>0</v>
      </c>
      <c r="RV8" s="15">
        <f t="shared" si="178"/>
        <v>0</v>
      </c>
      <c r="RW8" s="6">
        <v>0</v>
      </c>
      <c r="RX8" s="15">
        <f>RW8/RW12</f>
        <v>0</v>
      </c>
      <c r="RY8" s="15">
        <f t="shared" si="179"/>
        <v>0</v>
      </c>
      <c r="RZ8" s="6">
        <v>0</v>
      </c>
      <c r="SA8" s="15">
        <f>RZ8/RZ12</f>
        <v>0</v>
      </c>
      <c r="SB8" s="15">
        <f t="shared" si="180"/>
        <v>0</v>
      </c>
      <c r="SC8" s="54">
        <v>0</v>
      </c>
      <c r="SD8" s="15">
        <f>SC8/SC12</f>
        <v>0</v>
      </c>
      <c r="SE8" s="15">
        <f t="shared" si="181"/>
        <v>0</v>
      </c>
      <c r="SF8" s="6">
        <v>1</v>
      </c>
      <c r="SG8" s="15">
        <f>SF8/SF12</f>
        <v>0.5</v>
      </c>
      <c r="SH8" s="15">
        <f t="shared" si="182"/>
        <v>0.1</v>
      </c>
      <c r="SI8" s="6">
        <v>0</v>
      </c>
      <c r="SJ8" s="15">
        <f>SI8/SI12</f>
        <v>0</v>
      </c>
      <c r="SK8" s="15">
        <f t="shared" si="183"/>
        <v>0</v>
      </c>
      <c r="SL8" s="6">
        <v>0</v>
      </c>
      <c r="SM8" s="15">
        <f>SL8/SL12</f>
        <v>0</v>
      </c>
      <c r="SN8" s="15">
        <f t="shared" si="184"/>
        <v>0</v>
      </c>
      <c r="SP8" s="6" t="s">
        <v>167</v>
      </c>
      <c r="SQ8" s="6">
        <v>4</v>
      </c>
      <c r="SR8" s="15">
        <f>SQ8/SQ12</f>
        <v>0.16666666666666666</v>
      </c>
      <c r="SS8" s="15">
        <f t="shared" si="185"/>
        <v>0.4</v>
      </c>
      <c r="ST8" s="6">
        <v>2</v>
      </c>
      <c r="SU8" s="15">
        <f>ST8/ST12</f>
        <v>0.125</v>
      </c>
      <c r="SV8" s="15">
        <f t="shared" si="186"/>
        <v>0.2</v>
      </c>
      <c r="SW8" s="6">
        <v>0</v>
      </c>
      <c r="SX8" s="15">
        <f t="shared" ref="SX8" si="452">SW8/SW12</f>
        <v>0</v>
      </c>
      <c r="SY8" s="15">
        <f t="shared" si="188"/>
        <v>0</v>
      </c>
      <c r="SZ8" s="6">
        <v>0</v>
      </c>
      <c r="TA8" s="15">
        <f>SZ8/SZ12</f>
        <v>0</v>
      </c>
      <c r="TB8" s="15">
        <f t="shared" si="189"/>
        <v>0</v>
      </c>
      <c r="TC8" s="6">
        <v>0</v>
      </c>
      <c r="TD8" s="15">
        <f>TC8/TC12</f>
        <v>0</v>
      </c>
      <c r="TE8" s="15">
        <f t="shared" si="190"/>
        <v>0</v>
      </c>
      <c r="TF8" s="6">
        <v>0</v>
      </c>
      <c r="TG8" s="15">
        <f t="shared" ref="TG8" si="453">TF8/TF12</f>
        <v>0</v>
      </c>
      <c r="TH8" s="15">
        <f t="shared" si="192"/>
        <v>0</v>
      </c>
      <c r="TI8" s="6">
        <v>0</v>
      </c>
      <c r="TJ8" s="15">
        <f>TI8/TI12</f>
        <v>0</v>
      </c>
      <c r="TK8" s="15">
        <f t="shared" si="193"/>
        <v>0</v>
      </c>
      <c r="TL8" s="6">
        <v>4</v>
      </c>
      <c r="TM8" s="15">
        <f>TL8/TL12</f>
        <v>0.33333333333333331</v>
      </c>
      <c r="TN8" s="15">
        <f t="shared" si="194"/>
        <v>0.4</v>
      </c>
      <c r="TO8" s="6">
        <v>0</v>
      </c>
      <c r="TP8" s="15">
        <f>TO8/TO12</f>
        <v>0</v>
      </c>
      <c r="TQ8" s="15">
        <f t="shared" si="195"/>
        <v>0</v>
      </c>
      <c r="TR8" s="35"/>
      <c r="TS8" s="6" t="s">
        <v>167</v>
      </c>
      <c r="TT8" s="6">
        <v>2</v>
      </c>
      <c r="TU8" s="15">
        <f>TT8/TT12</f>
        <v>0.2</v>
      </c>
      <c r="TV8" s="15">
        <f t="shared" si="196"/>
        <v>0.2</v>
      </c>
      <c r="TW8" s="6">
        <v>0</v>
      </c>
      <c r="TX8" s="15">
        <f>TW8/TW12</f>
        <v>0</v>
      </c>
      <c r="TY8" s="15">
        <f t="shared" si="197"/>
        <v>0</v>
      </c>
      <c r="TZ8" s="6">
        <v>0</v>
      </c>
      <c r="UA8" s="15">
        <f>TZ8/TZ12</f>
        <v>0</v>
      </c>
      <c r="UB8" s="15">
        <f t="shared" si="198"/>
        <v>0</v>
      </c>
      <c r="UC8" s="6">
        <v>0</v>
      </c>
      <c r="UD8" s="15">
        <f>UC8/UC12</f>
        <v>0</v>
      </c>
      <c r="UE8" s="15">
        <f t="shared" si="199"/>
        <v>0</v>
      </c>
      <c r="UF8" s="6">
        <v>6</v>
      </c>
      <c r="UG8" s="15">
        <f>UF8/UF12</f>
        <v>0.54545454545454541</v>
      </c>
      <c r="UH8" s="15">
        <f t="shared" si="200"/>
        <v>0.6</v>
      </c>
      <c r="UI8" s="6">
        <v>0</v>
      </c>
      <c r="UJ8" s="15">
        <f>UI8/UI12</f>
        <v>0</v>
      </c>
      <c r="UK8" s="15">
        <f t="shared" si="201"/>
        <v>0</v>
      </c>
      <c r="UL8" s="6">
        <v>0</v>
      </c>
      <c r="UM8" s="15">
        <f t="shared" ref="UM8" si="454">UL8/UL12</f>
        <v>0</v>
      </c>
      <c r="UN8" s="15">
        <f t="shared" si="203"/>
        <v>0</v>
      </c>
      <c r="UO8" s="6">
        <v>0</v>
      </c>
      <c r="UP8" s="15">
        <f>UO8/UO12</f>
        <v>0</v>
      </c>
      <c r="UQ8" s="15">
        <f t="shared" si="204"/>
        <v>0</v>
      </c>
      <c r="UR8" s="6">
        <v>0</v>
      </c>
      <c r="US8" s="15">
        <f>UR8/UR12</f>
        <v>0</v>
      </c>
      <c r="UT8" s="15">
        <f t="shared" si="205"/>
        <v>0</v>
      </c>
      <c r="UU8" s="6">
        <v>2</v>
      </c>
      <c r="UV8" s="15">
        <f>UU8/UU12</f>
        <v>0.2857142857142857</v>
      </c>
      <c r="UW8" s="15">
        <f t="shared" si="206"/>
        <v>0.2</v>
      </c>
      <c r="UX8" s="6">
        <v>0</v>
      </c>
      <c r="UY8" s="15">
        <f t="shared" ref="UY8" si="455">UX8/UX12</f>
        <v>0</v>
      </c>
      <c r="UZ8" s="15">
        <f t="shared" si="208"/>
        <v>0</v>
      </c>
      <c r="VA8" s="6">
        <v>0</v>
      </c>
      <c r="VB8" s="15">
        <f>VA8/VA12</f>
        <v>0</v>
      </c>
      <c r="VC8" s="15">
        <f t="shared" si="209"/>
        <v>0</v>
      </c>
      <c r="VD8" s="6">
        <v>0</v>
      </c>
      <c r="VE8" s="15">
        <f>VD8/VD12</f>
        <v>0</v>
      </c>
      <c r="VF8" s="15">
        <f t="shared" si="210"/>
        <v>0</v>
      </c>
      <c r="VH8" s="6" t="s">
        <v>167</v>
      </c>
      <c r="VI8" s="6">
        <v>3</v>
      </c>
      <c r="VJ8" s="15">
        <f>VI8/VI12</f>
        <v>0.17647058823529413</v>
      </c>
      <c r="VK8" s="15">
        <f t="shared" si="211"/>
        <v>0.3</v>
      </c>
      <c r="VL8" s="6">
        <v>2</v>
      </c>
      <c r="VM8" s="15">
        <f>VL8/VL12</f>
        <v>0.16666666666666666</v>
      </c>
      <c r="VN8" s="15">
        <f t="shared" si="212"/>
        <v>0.2</v>
      </c>
      <c r="VO8" s="6">
        <v>0</v>
      </c>
      <c r="VP8" s="15">
        <f>VO8/VO12</f>
        <v>0</v>
      </c>
      <c r="VQ8" s="15">
        <f t="shared" si="213"/>
        <v>0</v>
      </c>
      <c r="VR8" s="6">
        <v>0</v>
      </c>
      <c r="VS8" s="15">
        <f>VR8/VR12</f>
        <v>0</v>
      </c>
      <c r="VT8" s="15">
        <f t="shared" si="214"/>
        <v>0</v>
      </c>
      <c r="VU8" s="6">
        <v>0</v>
      </c>
      <c r="VV8" s="15">
        <f t="shared" ref="VV8" si="456">VU8/VU12</f>
        <v>0</v>
      </c>
      <c r="VW8" s="15">
        <f t="shared" si="216"/>
        <v>0</v>
      </c>
      <c r="VX8" s="6">
        <v>0</v>
      </c>
      <c r="VY8" s="15">
        <f t="shared" ref="VY8" si="457">VX8/VX12</f>
        <v>0</v>
      </c>
      <c r="VZ8" s="15">
        <f t="shared" si="218"/>
        <v>0</v>
      </c>
      <c r="WA8" s="6">
        <v>1</v>
      </c>
      <c r="WB8" s="15">
        <f t="shared" ref="WB8" si="458">WA8/WA12</f>
        <v>1</v>
      </c>
      <c r="WC8" s="15">
        <f t="shared" si="220"/>
        <v>0.1</v>
      </c>
      <c r="WD8" s="6">
        <v>3</v>
      </c>
      <c r="WE8" s="15">
        <f>WD8/WD12</f>
        <v>0.5</v>
      </c>
      <c r="WF8" s="15">
        <f t="shared" si="221"/>
        <v>0.3</v>
      </c>
      <c r="WG8" s="6">
        <v>1</v>
      </c>
      <c r="WH8" s="15">
        <f>WG8/WG12</f>
        <v>1</v>
      </c>
      <c r="WI8" s="15">
        <f t="shared" si="222"/>
        <v>0.1</v>
      </c>
      <c r="WJ8" s="6">
        <v>0</v>
      </c>
      <c r="WK8" s="15">
        <f>WJ8/WJ12</f>
        <v>0</v>
      </c>
      <c r="WL8" s="15">
        <f t="shared" si="223"/>
        <v>0</v>
      </c>
      <c r="WM8" s="6">
        <v>0</v>
      </c>
      <c r="WN8" s="15">
        <f t="shared" ref="WN8" si="459">WM8/WM12</f>
        <v>0</v>
      </c>
      <c r="WO8" s="15">
        <f t="shared" si="225"/>
        <v>0</v>
      </c>
      <c r="WP8" s="6">
        <v>0</v>
      </c>
      <c r="WQ8" s="15">
        <f t="shared" ref="WQ8" si="460">WP8/WP12</f>
        <v>0</v>
      </c>
      <c r="WR8" s="15">
        <f t="shared" si="226"/>
        <v>0</v>
      </c>
      <c r="WT8" s="6" t="s">
        <v>167</v>
      </c>
      <c r="WU8" s="6">
        <v>0</v>
      </c>
      <c r="WV8" s="15">
        <f>WU8/WU12</f>
        <v>0</v>
      </c>
      <c r="WW8" s="15">
        <f t="shared" si="227"/>
        <v>0</v>
      </c>
      <c r="WX8" s="6">
        <v>0</v>
      </c>
      <c r="WY8" s="15">
        <f>WX8/WX12</f>
        <v>0</v>
      </c>
      <c r="WZ8" s="15">
        <f t="shared" si="228"/>
        <v>0</v>
      </c>
      <c r="XA8" s="6">
        <v>1</v>
      </c>
      <c r="XB8" s="15">
        <f>XA8/XA12</f>
        <v>0.25</v>
      </c>
      <c r="XC8" s="15">
        <f t="shared" si="229"/>
        <v>0.1</v>
      </c>
      <c r="XD8" s="6">
        <v>0</v>
      </c>
      <c r="XE8" s="15">
        <f>XD8/XD12</f>
        <v>0</v>
      </c>
      <c r="XF8" s="15">
        <f t="shared" si="230"/>
        <v>0</v>
      </c>
      <c r="XG8" s="6">
        <v>0</v>
      </c>
      <c r="XH8" s="15">
        <f t="shared" ref="XH8" si="461">XG8/XG12</f>
        <v>0</v>
      </c>
      <c r="XI8" s="15">
        <f t="shared" si="232"/>
        <v>0</v>
      </c>
      <c r="XJ8" s="6">
        <v>0</v>
      </c>
      <c r="XK8" s="15">
        <f t="shared" ref="XK8" si="462">XJ8/XJ12</f>
        <v>0</v>
      </c>
      <c r="XL8" s="15">
        <f t="shared" si="234"/>
        <v>0</v>
      </c>
      <c r="XM8" s="6">
        <v>1</v>
      </c>
      <c r="XN8" s="15">
        <f t="shared" ref="XN8" si="463">XM8/XM12</f>
        <v>1</v>
      </c>
      <c r="XO8" s="15">
        <f t="shared" si="236"/>
        <v>0.1</v>
      </c>
      <c r="XP8" s="6">
        <v>5</v>
      </c>
      <c r="XQ8" s="15">
        <f>XP8/XP12</f>
        <v>0.7142857142857143</v>
      </c>
      <c r="XR8" s="15">
        <f t="shared" si="237"/>
        <v>0.5</v>
      </c>
      <c r="XS8" s="6">
        <v>1</v>
      </c>
      <c r="XT8" s="15">
        <f>XS8/XS12</f>
        <v>0.33333333333333331</v>
      </c>
      <c r="XU8" s="15">
        <f t="shared" si="238"/>
        <v>0.1</v>
      </c>
      <c r="XV8" s="6">
        <v>0</v>
      </c>
      <c r="XW8" s="15">
        <f>XV8/XV12</f>
        <v>0</v>
      </c>
      <c r="XX8" s="15">
        <f t="shared" si="239"/>
        <v>0</v>
      </c>
      <c r="XY8" s="6">
        <v>0</v>
      </c>
      <c r="XZ8" s="15">
        <f>XY8/XY12</f>
        <v>0</v>
      </c>
      <c r="YA8" s="15">
        <f t="shared" si="240"/>
        <v>0</v>
      </c>
      <c r="YB8" s="6">
        <v>0</v>
      </c>
      <c r="YC8" s="15">
        <f t="shared" ref="YC8" si="464">YB8/YB12</f>
        <v>0</v>
      </c>
      <c r="YD8" s="15">
        <f t="shared" si="242"/>
        <v>0</v>
      </c>
      <c r="YE8" s="6">
        <v>0</v>
      </c>
      <c r="YF8" s="15">
        <f t="shared" ref="YF8" si="465">YE8/YE12</f>
        <v>0</v>
      </c>
      <c r="YG8" s="15">
        <f t="shared" si="244"/>
        <v>0</v>
      </c>
      <c r="YH8" s="6">
        <v>1</v>
      </c>
      <c r="YI8" s="15">
        <f>YH8/YH12</f>
        <v>0.14285714285714285</v>
      </c>
      <c r="YJ8" s="15">
        <f t="shared" si="245"/>
        <v>0.1</v>
      </c>
      <c r="YK8" s="6">
        <v>1</v>
      </c>
      <c r="YL8" s="15">
        <f>YK8/YK12</f>
        <v>0.125</v>
      </c>
      <c r="YM8" s="15">
        <f t="shared" si="246"/>
        <v>0.1</v>
      </c>
      <c r="YN8" s="6">
        <v>0</v>
      </c>
      <c r="YO8" s="15">
        <f>YN8/YN12</f>
        <v>0</v>
      </c>
      <c r="YP8" s="15">
        <f t="shared" si="247"/>
        <v>0</v>
      </c>
      <c r="YQ8" s="6">
        <v>0</v>
      </c>
      <c r="YR8" s="15">
        <f>YQ8/YQ12</f>
        <v>0</v>
      </c>
      <c r="YS8" s="15">
        <f t="shared" si="248"/>
        <v>0</v>
      </c>
      <c r="YT8" s="6">
        <v>0</v>
      </c>
      <c r="YU8" s="15">
        <f t="shared" ref="YU8" si="466">YT8/YT12</f>
        <v>0</v>
      </c>
      <c r="YV8" s="15">
        <f t="shared" si="250"/>
        <v>0</v>
      </c>
    </row>
    <row r="9" spans="1:672" s="93" customFormat="1" x14ac:dyDescent="0.35">
      <c r="A9" s="82"/>
      <c r="B9" s="83" t="s">
        <v>228</v>
      </c>
      <c r="C9" s="83">
        <v>26</v>
      </c>
      <c r="D9" s="84">
        <f>C9/C12</f>
        <v>0.4</v>
      </c>
      <c r="E9" s="85"/>
      <c r="F9" s="83" t="s">
        <v>228</v>
      </c>
      <c r="G9" s="86">
        <v>23</v>
      </c>
      <c r="H9" s="84">
        <f>G9/G12</f>
        <v>0.45098039215686275</v>
      </c>
      <c r="I9" s="84">
        <f>G9/C9</f>
        <v>0.88461538461538458</v>
      </c>
      <c r="J9" s="86">
        <v>3</v>
      </c>
      <c r="K9" s="84">
        <f>J9/J12</f>
        <v>0.21428571428571427</v>
      </c>
      <c r="L9" s="87">
        <f t="shared" si="331"/>
        <v>0.11538461538461539</v>
      </c>
      <c r="M9" s="88"/>
      <c r="N9" s="89" t="s">
        <v>228</v>
      </c>
      <c r="O9" s="90">
        <v>5</v>
      </c>
      <c r="P9" s="37">
        <f>O9/O12</f>
        <v>0.25</v>
      </c>
      <c r="Q9" s="37">
        <f t="shared" si="0"/>
        <v>0.19230769230769232</v>
      </c>
      <c r="R9" s="83">
        <v>6</v>
      </c>
      <c r="S9" s="37">
        <f>R9/R12</f>
        <v>0.3</v>
      </c>
      <c r="T9" s="37">
        <f t="shared" si="1"/>
        <v>0.23076923076923078</v>
      </c>
      <c r="U9" s="83">
        <v>15</v>
      </c>
      <c r="V9" s="37">
        <f>U9/U12</f>
        <v>0.6</v>
      </c>
      <c r="W9" s="37">
        <f t="shared" si="2"/>
        <v>0.57692307692307687</v>
      </c>
      <c r="X9" s="85"/>
      <c r="Y9" s="83" t="s">
        <v>228</v>
      </c>
      <c r="Z9" s="83">
        <v>21</v>
      </c>
      <c r="AA9" s="84">
        <f>Z9/Z12</f>
        <v>0.67741935483870963</v>
      </c>
      <c r="AB9" s="37">
        <f t="shared" si="251"/>
        <v>0.80769230769230771</v>
      </c>
      <c r="AC9" s="83">
        <v>1</v>
      </c>
      <c r="AD9" s="84">
        <f t="shared" ref="AD9" si="467">AC9/AC12</f>
        <v>0.2</v>
      </c>
      <c r="AE9" s="37">
        <f t="shared" si="253"/>
        <v>3.8461538461538464E-2</v>
      </c>
      <c r="AF9" s="83">
        <v>1</v>
      </c>
      <c r="AG9" s="84">
        <f t="shared" ref="AG9" si="468">AF9/AF12</f>
        <v>6.6666666666666666E-2</v>
      </c>
      <c r="AH9" s="37">
        <f t="shared" si="255"/>
        <v>3.8461538461538464E-2</v>
      </c>
      <c r="AI9" s="83">
        <v>2</v>
      </c>
      <c r="AJ9" s="84">
        <f>AI9/AI12</f>
        <v>0.22222222222222221</v>
      </c>
      <c r="AK9" s="37">
        <f t="shared" si="256"/>
        <v>7.6923076923076927E-2</v>
      </c>
      <c r="AL9" s="83">
        <v>1</v>
      </c>
      <c r="AM9" s="84">
        <f t="shared" ref="AM9" si="469">AL9/AL12</f>
        <v>0.5</v>
      </c>
      <c r="AN9" s="37">
        <f t="shared" si="258"/>
        <v>3.8461538461538464E-2</v>
      </c>
      <c r="AO9" s="83">
        <v>0</v>
      </c>
      <c r="AP9" s="84">
        <f t="shared" ref="AP9" si="470">AO9/AO12</f>
        <v>0</v>
      </c>
      <c r="AQ9" s="37">
        <f t="shared" si="260"/>
        <v>0</v>
      </c>
      <c r="AR9" s="85"/>
      <c r="AS9" s="83" t="s">
        <v>228</v>
      </c>
      <c r="AT9" s="83">
        <v>3</v>
      </c>
      <c r="AU9" s="84">
        <f>AT9/AT12</f>
        <v>0.5</v>
      </c>
      <c r="AV9" s="37">
        <f t="shared" si="261"/>
        <v>0.11538461538461539</v>
      </c>
      <c r="AW9" s="83">
        <v>1</v>
      </c>
      <c r="AX9" s="84">
        <f t="shared" ref="AX9" si="471">AW9/AW12</f>
        <v>0.5</v>
      </c>
      <c r="AY9" s="37">
        <f t="shared" si="263"/>
        <v>3.8461538461538464E-2</v>
      </c>
      <c r="AZ9" s="83">
        <v>1</v>
      </c>
      <c r="BA9" s="84">
        <f t="shared" ref="BA9" si="472">AZ9/AZ12</f>
        <v>8.3333333333333329E-2</v>
      </c>
      <c r="BB9" s="37">
        <f t="shared" si="265"/>
        <v>3.8461538461538464E-2</v>
      </c>
      <c r="BC9" s="83">
        <v>5</v>
      </c>
      <c r="BD9" s="84">
        <f>BC9/BC12</f>
        <v>0.38461538461538464</v>
      </c>
      <c r="BE9" s="37">
        <f t="shared" si="266"/>
        <v>0.19230769230769232</v>
      </c>
      <c r="BF9" s="83">
        <v>1</v>
      </c>
      <c r="BG9" s="84">
        <f t="shared" ref="BG9" si="473">BF9/BF12</f>
        <v>0.33333333333333331</v>
      </c>
      <c r="BH9" s="37">
        <f t="shared" si="268"/>
        <v>3.8461538461538464E-2</v>
      </c>
      <c r="BI9" s="83">
        <v>0</v>
      </c>
      <c r="BJ9" s="84">
        <f t="shared" ref="BJ9" si="474">BI9/BI12</f>
        <v>0</v>
      </c>
      <c r="BK9" s="37">
        <f t="shared" si="270"/>
        <v>0</v>
      </c>
      <c r="BL9" s="83">
        <v>15</v>
      </c>
      <c r="BM9" s="84">
        <f>BL9/BL12</f>
        <v>0.83333333333333337</v>
      </c>
      <c r="BN9" s="37">
        <f t="shared" si="271"/>
        <v>0.57692307692307687</v>
      </c>
      <c r="BO9" s="83">
        <v>0</v>
      </c>
      <c r="BP9" s="84">
        <f t="shared" ref="BP9" si="475">BO9/BO12</f>
        <v>0</v>
      </c>
      <c r="BQ9" s="37">
        <f t="shared" si="273"/>
        <v>0</v>
      </c>
      <c r="BR9" s="83">
        <v>0</v>
      </c>
      <c r="BS9" s="84">
        <f t="shared" ref="BS9" si="476">BR9/BR12</f>
        <v>0</v>
      </c>
      <c r="BT9" s="37">
        <f t="shared" si="275"/>
        <v>0</v>
      </c>
      <c r="BU9" s="44"/>
      <c r="BV9" s="85"/>
      <c r="BW9" s="85"/>
      <c r="BX9" s="85"/>
      <c r="BY9" s="85"/>
      <c r="BZ9" s="85"/>
      <c r="CA9" s="83" t="s">
        <v>228</v>
      </c>
      <c r="CB9" s="83">
        <v>3</v>
      </c>
      <c r="CC9" s="37">
        <f>CB9/CB12</f>
        <v>0.21428571428571427</v>
      </c>
      <c r="CD9" s="37">
        <f t="shared" si="13"/>
        <v>0.11538461538461539</v>
      </c>
      <c r="CE9" s="83">
        <v>2</v>
      </c>
      <c r="CF9" s="37">
        <f>CE9/CE12</f>
        <v>0.33333333333333331</v>
      </c>
      <c r="CG9" s="37">
        <f t="shared" si="14"/>
        <v>7.6923076923076927E-2</v>
      </c>
      <c r="CH9" s="83">
        <v>5</v>
      </c>
      <c r="CI9" s="37">
        <f t="shared" ref="CI9" si="477">CH9/CH12</f>
        <v>0.38461538461538464</v>
      </c>
      <c r="CJ9" s="37">
        <f t="shared" si="16"/>
        <v>0.19230769230769232</v>
      </c>
      <c r="CK9" s="83">
        <v>1</v>
      </c>
      <c r="CL9" s="37">
        <f t="shared" ref="CL9" si="478">CK9/CK12</f>
        <v>0.14285714285714285</v>
      </c>
      <c r="CM9" s="37">
        <f t="shared" si="18"/>
        <v>3.8461538461538464E-2</v>
      </c>
      <c r="CN9" s="83">
        <v>15</v>
      </c>
      <c r="CO9" s="37">
        <f>CN9/CN12</f>
        <v>0.625</v>
      </c>
      <c r="CP9" s="37">
        <f>CN9/C9</f>
        <v>0.57692307692307687</v>
      </c>
      <c r="CQ9" s="83">
        <v>0</v>
      </c>
      <c r="CR9" s="37">
        <f t="shared" ref="CR9" si="479">CQ9/CQ12</f>
        <v>0</v>
      </c>
      <c r="CS9" s="37">
        <f t="shared" si="22"/>
        <v>0</v>
      </c>
      <c r="CT9" s="85"/>
      <c r="CU9" s="83" t="s">
        <v>228</v>
      </c>
      <c r="CV9" s="83">
        <v>0</v>
      </c>
      <c r="CW9" s="37">
        <f>CV9/CV12</f>
        <v>0</v>
      </c>
      <c r="CX9" s="37">
        <f t="shared" si="23"/>
        <v>0</v>
      </c>
      <c r="CY9" s="83">
        <v>2</v>
      </c>
      <c r="CZ9" s="37">
        <f t="shared" ref="CZ9" si="480">CY9/CY12</f>
        <v>1</v>
      </c>
      <c r="DA9" s="37">
        <f t="shared" si="24"/>
        <v>7.6923076923076927E-2</v>
      </c>
      <c r="DB9" s="83">
        <v>1</v>
      </c>
      <c r="DC9" s="37">
        <f t="shared" ref="DC9" si="481">DB9/DB12</f>
        <v>0.1</v>
      </c>
      <c r="DD9" s="37">
        <f t="shared" si="25"/>
        <v>3.8461538461538464E-2</v>
      </c>
      <c r="DE9" s="83">
        <v>0</v>
      </c>
      <c r="DF9" s="37">
        <f t="shared" ref="DF9" si="482">DE9/DE12</f>
        <v>0</v>
      </c>
      <c r="DG9" s="37">
        <f t="shared" si="27"/>
        <v>0</v>
      </c>
      <c r="DH9" s="83">
        <v>0</v>
      </c>
      <c r="DI9" s="37">
        <f t="shared" ref="DI9" si="483">DH9/DH12</f>
        <v>0</v>
      </c>
      <c r="DJ9" s="37">
        <f t="shared" si="29"/>
        <v>0</v>
      </c>
      <c r="DK9" s="83">
        <v>2</v>
      </c>
      <c r="DL9" s="37">
        <f t="shared" ref="DL9" si="484">DK9/DK12</f>
        <v>0.4</v>
      </c>
      <c r="DM9" s="37">
        <f t="shared" si="31"/>
        <v>7.6923076923076927E-2</v>
      </c>
      <c r="DN9" s="83">
        <v>0</v>
      </c>
      <c r="DO9" s="37">
        <f>DN9/DN12</f>
        <v>0</v>
      </c>
      <c r="DP9" s="37">
        <f t="shared" si="32"/>
        <v>0</v>
      </c>
      <c r="DQ9" s="83">
        <v>1</v>
      </c>
      <c r="DR9" s="37">
        <f t="shared" ref="DR9" si="485">DQ9/DQ12</f>
        <v>1</v>
      </c>
      <c r="DS9" s="37">
        <f t="shared" si="33"/>
        <v>3.8461538461538464E-2</v>
      </c>
      <c r="DT9" s="83">
        <v>4</v>
      </c>
      <c r="DU9" s="37">
        <f t="shared" ref="DU9" si="486">DT9/DT12</f>
        <v>0.5714285714285714</v>
      </c>
      <c r="DV9" s="37">
        <f t="shared" si="34"/>
        <v>0.15384615384615385</v>
      </c>
      <c r="DW9" s="83">
        <v>0</v>
      </c>
      <c r="DX9" s="37">
        <f t="shared" ref="DX9" si="487">DW9/DW12</f>
        <v>0</v>
      </c>
      <c r="DY9" s="37">
        <f t="shared" si="36"/>
        <v>0</v>
      </c>
      <c r="DZ9" s="83">
        <v>0</v>
      </c>
      <c r="EA9" s="37">
        <f t="shared" ref="EA9" si="488">DZ9/DZ12</f>
        <v>0</v>
      </c>
      <c r="EB9" s="37">
        <f t="shared" si="38"/>
        <v>0</v>
      </c>
      <c r="EC9" s="83">
        <v>1</v>
      </c>
      <c r="ED9" s="37">
        <f t="shared" ref="ED9" si="489">EC9/EC12</f>
        <v>0.2</v>
      </c>
      <c r="EE9" s="37">
        <f t="shared" si="40"/>
        <v>3.8461538461538464E-2</v>
      </c>
      <c r="EF9" s="83">
        <v>0</v>
      </c>
      <c r="EG9" s="37">
        <f t="shared" ref="EG9" si="490">EF9/EF12</f>
        <v>0</v>
      </c>
      <c r="EH9" s="37">
        <f t="shared" si="42"/>
        <v>0</v>
      </c>
      <c r="EI9" s="83">
        <v>0</v>
      </c>
      <c r="EJ9" s="37">
        <f>EI9/EI12</f>
        <v>0</v>
      </c>
      <c r="EK9" s="37">
        <f t="shared" si="43"/>
        <v>0</v>
      </c>
      <c r="EL9" s="83">
        <v>2</v>
      </c>
      <c r="EM9" s="37">
        <f t="shared" ref="EM9" si="491">EL9/EL12</f>
        <v>1</v>
      </c>
      <c r="EN9" s="37">
        <f t="shared" si="44"/>
        <v>7.6923076923076927E-2</v>
      </c>
      <c r="EO9" s="83">
        <v>13</v>
      </c>
      <c r="EP9" s="37">
        <f t="shared" ref="EP9" si="492">EO9/EO12</f>
        <v>0.8125</v>
      </c>
      <c r="EQ9" s="37">
        <f t="shared" si="45"/>
        <v>0.5</v>
      </c>
      <c r="ER9" s="83">
        <v>0</v>
      </c>
      <c r="ES9" s="37">
        <f t="shared" ref="ES9" si="493">ER9/ER12</f>
        <v>0</v>
      </c>
      <c r="ET9" s="37">
        <f t="shared" si="47"/>
        <v>0</v>
      </c>
      <c r="EU9" s="82"/>
      <c r="EV9" s="83" t="s">
        <v>228</v>
      </c>
      <c r="EW9" s="86">
        <v>19</v>
      </c>
      <c r="EX9" s="91">
        <f>EW9/EW12</f>
        <v>0.45238095238095238</v>
      </c>
      <c r="EY9" s="91">
        <f t="shared" si="48"/>
        <v>0.73076923076923073</v>
      </c>
      <c r="EZ9" s="92">
        <v>7</v>
      </c>
      <c r="FA9" s="91">
        <f>EZ9/EZ12</f>
        <v>0.30434782608695654</v>
      </c>
      <c r="FB9" s="91">
        <f t="shared" si="49"/>
        <v>0.26923076923076922</v>
      </c>
      <c r="FD9" s="83" t="s">
        <v>228</v>
      </c>
      <c r="FE9" s="86">
        <v>5</v>
      </c>
      <c r="FF9" s="91">
        <f>FE9/FE12</f>
        <v>0.33333333333333331</v>
      </c>
      <c r="FG9" s="91">
        <f t="shared" si="50"/>
        <v>0.19230769230769232</v>
      </c>
      <c r="FH9" s="86">
        <v>5</v>
      </c>
      <c r="FI9" s="91">
        <f t="shared" ref="FI9" si="494">FH9/FH12</f>
        <v>0.35714285714285715</v>
      </c>
      <c r="FJ9" s="91">
        <f t="shared" si="52"/>
        <v>0.19230769230769232</v>
      </c>
      <c r="FK9" s="86">
        <v>9</v>
      </c>
      <c r="FL9" s="91">
        <f t="shared" ref="FL9" si="495">FK9/FK12</f>
        <v>0.69230769230769229</v>
      </c>
      <c r="FM9" s="91">
        <f t="shared" si="54"/>
        <v>0.34615384615384615</v>
      </c>
      <c r="FN9" s="86">
        <v>0</v>
      </c>
      <c r="FO9" s="91">
        <f>FN9/FN12</f>
        <v>0</v>
      </c>
      <c r="FP9" s="91">
        <f t="shared" si="55"/>
        <v>0</v>
      </c>
      <c r="FQ9" s="86">
        <v>1</v>
      </c>
      <c r="FR9" s="91">
        <f t="shared" ref="FR9" si="496">FQ9/FQ12</f>
        <v>0.16666666666666666</v>
      </c>
      <c r="FS9" s="91">
        <f t="shared" si="56"/>
        <v>3.8461538461538464E-2</v>
      </c>
      <c r="FT9" s="86">
        <v>6</v>
      </c>
      <c r="FU9" s="91">
        <f t="shared" ref="FU9" si="497">FT9/FT12</f>
        <v>0.5</v>
      </c>
      <c r="FV9" s="91">
        <f t="shared" si="58"/>
        <v>0.23076923076923078</v>
      </c>
      <c r="FW9" s="94"/>
      <c r="FX9" s="94"/>
      <c r="FY9" s="94"/>
      <c r="FZ9" s="94"/>
      <c r="GA9" s="83" t="s">
        <v>228</v>
      </c>
      <c r="GB9" s="83">
        <v>3</v>
      </c>
      <c r="GC9" s="37">
        <f>GB9/GB12</f>
        <v>0.25</v>
      </c>
      <c r="GD9" s="37">
        <f t="shared" si="59"/>
        <v>0.11538461538461539</v>
      </c>
      <c r="GE9" s="83">
        <v>13</v>
      </c>
      <c r="GF9" s="37">
        <f>GE9/GE12</f>
        <v>0.48148148148148145</v>
      </c>
      <c r="GG9" s="37">
        <f t="shared" si="60"/>
        <v>0.5</v>
      </c>
      <c r="GH9" s="83">
        <v>6</v>
      </c>
      <c r="GI9" s="37">
        <f>GH9/GH12</f>
        <v>0.75</v>
      </c>
      <c r="GJ9" s="37">
        <f t="shared" si="61"/>
        <v>0.23076923076923078</v>
      </c>
      <c r="GK9" s="83">
        <v>1</v>
      </c>
      <c r="GL9" s="37">
        <f>GK9/GK12</f>
        <v>0.25</v>
      </c>
      <c r="GM9" s="37">
        <f t="shared" si="62"/>
        <v>3.8461538461538464E-2</v>
      </c>
      <c r="GN9" s="83">
        <v>3</v>
      </c>
      <c r="GO9" s="37">
        <f>GN9/GN12</f>
        <v>0.27272727272727271</v>
      </c>
      <c r="GP9" s="37">
        <f t="shared" si="63"/>
        <v>0.11538461538461539</v>
      </c>
      <c r="GQ9" s="83">
        <v>0</v>
      </c>
      <c r="GR9" s="37">
        <f>GQ9/GQ12</f>
        <v>0</v>
      </c>
      <c r="GS9" s="37">
        <f t="shared" si="64"/>
        <v>0</v>
      </c>
      <c r="GT9" s="83">
        <v>0</v>
      </c>
      <c r="GU9" s="37">
        <f>GT9/GT12</f>
        <v>0</v>
      </c>
      <c r="GV9" s="37">
        <f t="shared" si="65"/>
        <v>0</v>
      </c>
      <c r="GW9" s="94"/>
      <c r="GX9" s="83" t="s">
        <v>228</v>
      </c>
      <c r="GY9" s="83">
        <v>2</v>
      </c>
      <c r="GZ9" s="37">
        <f>GY9/GY12</f>
        <v>0.25</v>
      </c>
      <c r="HA9" s="37">
        <f t="shared" si="66"/>
        <v>7.6923076923076927E-2</v>
      </c>
      <c r="HB9" s="83">
        <v>2</v>
      </c>
      <c r="HC9" s="37">
        <f>HB9/HB12</f>
        <v>0.22222222222222221</v>
      </c>
      <c r="HD9" s="37">
        <f t="shared" si="67"/>
        <v>7.6923076923076927E-2</v>
      </c>
      <c r="HE9" s="83">
        <v>1</v>
      </c>
      <c r="HF9" s="37">
        <f>HE9/HE12</f>
        <v>0.5</v>
      </c>
      <c r="HG9" s="37">
        <f t="shared" si="68"/>
        <v>3.8461538461538464E-2</v>
      </c>
      <c r="HH9" s="83">
        <v>0</v>
      </c>
      <c r="HI9" s="37">
        <f>HH9/HH12</f>
        <v>0</v>
      </c>
      <c r="HJ9" s="37">
        <f t="shared" si="69"/>
        <v>0</v>
      </c>
      <c r="HK9" s="83">
        <v>2</v>
      </c>
      <c r="HL9" s="37">
        <f>HK9/HK12</f>
        <v>0.25</v>
      </c>
      <c r="HM9" s="37">
        <f t="shared" si="70"/>
        <v>7.6923076923076927E-2</v>
      </c>
      <c r="HN9" s="83">
        <v>3</v>
      </c>
      <c r="HO9" s="37">
        <f>HN9/HN12</f>
        <v>0.33333333333333331</v>
      </c>
      <c r="HP9" s="37">
        <f t="shared" si="71"/>
        <v>0.11538461538461539</v>
      </c>
      <c r="HQ9" s="83">
        <v>0</v>
      </c>
      <c r="HR9" s="37">
        <f>HQ9/HQ12</f>
        <v>0</v>
      </c>
      <c r="HS9" s="37">
        <f t="shared" si="72"/>
        <v>0</v>
      </c>
      <c r="HT9" s="83">
        <v>1</v>
      </c>
      <c r="HU9" s="37">
        <f>HT9/HT12</f>
        <v>1</v>
      </c>
      <c r="HV9" s="37">
        <f t="shared" si="73"/>
        <v>3.8461538461538464E-2</v>
      </c>
      <c r="HW9" s="83">
        <v>2</v>
      </c>
      <c r="HX9" s="37">
        <f>HW9/HW12</f>
        <v>0.2857142857142857</v>
      </c>
      <c r="HY9" s="37">
        <f t="shared" si="74"/>
        <v>7.6923076923076927E-2</v>
      </c>
      <c r="HZ9" s="83">
        <v>8</v>
      </c>
      <c r="IA9" s="37">
        <f>HZ9/HZ12</f>
        <v>0.8</v>
      </c>
      <c r="IB9" s="37">
        <f t="shared" si="75"/>
        <v>0.30769230769230771</v>
      </c>
      <c r="IC9" s="83">
        <v>5</v>
      </c>
      <c r="ID9" s="37">
        <f>IC9/IC12</f>
        <v>0.83333333333333337</v>
      </c>
      <c r="IE9" s="37">
        <f t="shared" si="76"/>
        <v>0.19230769230769232</v>
      </c>
      <c r="IF9" s="83">
        <v>0</v>
      </c>
      <c r="IG9" s="37">
        <f>IF9/IF12</f>
        <v>0</v>
      </c>
      <c r="IH9" s="37">
        <f t="shared" si="77"/>
        <v>0</v>
      </c>
      <c r="IJ9" s="83" t="s">
        <v>228</v>
      </c>
      <c r="IK9" s="83">
        <v>0</v>
      </c>
      <c r="IL9" s="37">
        <f>IK9/IK12</f>
        <v>0</v>
      </c>
      <c r="IM9" s="37">
        <f t="shared" si="78"/>
        <v>0</v>
      </c>
      <c r="IN9" s="83">
        <v>8</v>
      </c>
      <c r="IO9" s="37">
        <f>IN9/IN12</f>
        <v>0.8</v>
      </c>
      <c r="IP9" s="37">
        <f t="shared" si="79"/>
        <v>0.30769230769230771</v>
      </c>
      <c r="IQ9" s="83">
        <v>0</v>
      </c>
      <c r="IR9" s="37">
        <f>IQ9/IQ12</f>
        <v>0</v>
      </c>
      <c r="IS9" s="37">
        <f t="shared" si="80"/>
        <v>0</v>
      </c>
      <c r="IT9" s="83">
        <v>11</v>
      </c>
      <c r="IU9" s="37">
        <f t="shared" ref="IU9" si="498">IT9/IT12</f>
        <v>0.45833333333333331</v>
      </c>
      <c r="IV9" s="37">
        <f t="shared" si="82"/>
        <v>0.42307692307692307</v>
      </c>
      <c r="IW9" s="83">
        <v>0</v>
      </c>
      <c r="IX9" s="37">
        <f t="shared" ref="IX9" si="499">IW9/IW12</f>
        <v>0</v>
      </c>
      <c r="IY9" s="37">
        <f t="shared" si="84"/>
        <v>0</v>
      </c>
      <c r="IZ9" s="83">
        <v>1</v>
      </c>
      <c r="JA9" s="37">
        <f t="shared" ref="JA9" si="500">IZ9/IZ12</f>
        <v>0.25</v>
      </c>
      <c r="JB9" s="37">
        <f t="shared" si="86"/>
        <v>3.8461538461538464E-2</v>
      </c>
      <c r="JC9" s="83">
        <v>3</v>
      </c>
      <c r="JD9" s="37">
        <f t="shared" ref="JD9" si="501">JC9/JC12</f>
        <v>0.6</v>
      </c>
      <c r="JE9" s="37">
        <f t="shared" si="88"/>
        <v>0.11538461538461539</v>
      </c>
      <c r="JF9" s="83">
        <v>2</v>
      </c>
      <c r="JG9" s="37">
        <f>JF9/JF12</f>
        <v>0.2</v>
      </c>
      <c r="JH9" s="37">
        <f t="shared" si="89"/>
        <v>7.6923076923076927E-2</v>
      </c>
      <c r="JI9" s="83">
        <v>1</v>
      </c>
      <c r="JJ9" s="37">
        <f>JI9/JI12</f>
        <v>1</v>
      </c>
      <c r="JK9" s="37">
        <f t="shared" si="295"/>
        <v>3.8461538461538464E-2</v>
      </c>
      <c r="JL9" s="83">
        <v>0</v>
      </c>
      <c r="JM9" s="37">
        <f t="shared" ref="JM9" si="502">JL9/JL12</f>
        <v>0</v>
      </c>
      <c r="JN9" s="37">
        <f t="shared" si="91"/>
        <v>0</v>
      </c>
      <c r="JO9" s="83">
        <v>0</v>
      </c>
      <c r="JP9" s="37">
        <f t="shared" ref="JP9" si="503">JO9/JO12</f>
        <v>0</v>
      </c>
      <c r="JQ9" s="37">
        <f t="shared" si="93"/>
        <v>0</v>
      </c>
      <c r="JS9" s="83" t="s">
        <v>228</v>
      </c>
      <c r="JT9" s="83">
        <v>1</v>
      </c>
      <c r="JU9" s="37">
        <f>JT9/JT12</f>
        <v>0.16666666666666666</v>
      </c>
      <c r="JV9" s="37">
        <f t="shared" si="297"/>
        <v>3.8461538461538464E-2</v>
      </c>
      <c r="JW9" s="83">
        <v>1</v>
      </c>
      <c r="JX9" s="37">
        <f>JW9/JW12</f>
        <v>1</v>
      </c>
      <c r="JY9" s="37">
        <f t="shared" si="94"/>
        <v>3.8461538461538464E-2</v>
      </c>
      <c r="JZ9" s="83">
        <v>1</v>
      </c>
      <c r="KA9" s="37">
        <f>JZ9/JZ12</f>
        <v>0.5</v>
      </c>
      <c r="KB9" s="37">
        <f t="shared" si="95"/>
        <v>3.8461538461538464E-2</v>
      </c>
      <c r="KC9" s="83">
        <v>2</v>
      </c>
      <c r="KD9" s="37">
        <f t="shared" ref="KD9" si="504">KC9/KC12</f>
        <v>0.18181818181818182</v>
      </c>
      <c r="KE9" s="37">
        <f t="shared" si="97"/>
        <v>7.6923076923076927E-2</v>
      </c>
      <c r="KF9" s="83">
        <v>1</v>
      </c>
      <c r="KG9" s="37">
        <f>KF9/KF12</f>
        <v>0.14285714285714285</v>
      </c>
      <c r="KH9" s="37">
        <f t="shared" si="98"/>
        <v>3.8461538461538464E-2</v>
      </c>
      <c r="KI9" s="83">
        <v>3</v>
      </c>
      <c r="KJ9" s="37">
        <f>KI9/KI12</f>
        <v>1</v>
      </c>
      <c r="KK9" s="37">
        <f t="shared" si="99"/>
        <v>0.11538461538461539</v>
      </c>
      <c r="KL9" s="83">
        <v>1</v>
      </c>
      <c r="KM9" s="37">
        <f t="shared" ref="KM9" si="505">KL9/KL12</f>
        <v>0.16666666666666666</v>
      </c>
      <c r="KN9" s="37">
        <f t="shared" si="101"/>
        <v>3.8461538461538464E-2</v>
      </c>
      <c r="KO9" s="83">
        <v>0</v>
      </c>
      <c r="KP9" s="37">
        <f t="shared" ref="KP9" si="506">KO9/KO12</f>
        <v>0</v>
      </c>
      <c r="KQ9" s="37">
        <f t="shared" si="103"/>
        <v>0</v>
      </c>
      <c r="KR9" s="83">
        <v>0</v>
      </c>
      <c r="KS9" s="37">
        <f t="shared" ref="KS9" si="507">KR9/KR12</f>
        <v>0</v>
      </c>
      <c r="KT9" s="37">
        <f t="shared" si="105"/>
        <v>0</v>
      </c>
      <c r="KU9" s="83">
        <v>1</v>
      </c>
      <c r="KV9" s="37">
        <f t="shared" ref="KV9" si="508">KU9/KU12</f>
        <v>1</v>
      </c>
      <c r="KW9" s="37">
        <f t="shared" si="107"/>
        <v>3.8461538461538464E-2</v>
      </c>
      <c r="KX9" s="83">
        <v>0</v>
      </c>
      <c r="KY9" s="37">
        <f>KX9/KX12</f>
        <v>0</v>
      </c>
      <c r="KZ9" s="37">
        <f t="shared" si="108"/>
        <v>0</v>
      </c>
      <c r="LA9" s="83">
        <v>4</v>
      </c>
      <c r="LB9" s="37">
        <f>LA9/LA12</f>
        <v>0.66666666666666663</v>
      </c>
      <c r="LC9" s="37">
        <f t="shared" si="109"/>
        <v>0.15384615384615385</v>
      </c>
      <c r="LD9" s="83">
        <v>8</v>
      </c>
      <c r="LE9" s="37">
        <f t="shared" ref="LE9" si="509">LD9/LD12</f>
        <v>0.88888888888888884</v>
      </c>
      <c r="LF9" s="37">
        <f t="shared" si="111"/>
        <v>0.30769230769230771</v>
      </c>
      <c r="LG9" s="83">
        <v>1</v>
      </c>
      <c r="LH9" s="37">
        <f t="shared" ref="LH9" si="510">LG9/LG12</f>
        <v>0.33333333333333331</v>
      </c>
      <c r="LI9" s="37">
        <f t="shared" si="113"/>
        <v>3.8461538461538464E-2</v>
      </c>
      <c r="LJ9" s="83">
        <v>2</v>
      </c>
      <c r="LK9" s="37">
        <f t="shared" ref="LK9" si="511">LJ9/LJ12</f>
        <v>0.5</v>
      </c>
      <c r="LL9" s="37">
        <f t="shared" si="115"/>
        <v>7.6923076923076927E-2</v>
      </c>
      <c r="LM9" s="44"/>
      <c r="LO9" s="83" t="s">
        <v>228</v>
      </c>
      <c r="LP9" s="83">
        <v>0</v>
      </c>
      <c r="LQ9" s="37">
        <f>LP9/LP12</f>
        <v>0</v>
      </c>
      <c r="LR9" s="37">
        <f t="shared" si="116"/>
        <v>0</v>
      </c>
      <c r="LS9" s="83">
        <v>1</v>
      </c>
      <c r="LT9" s="37">
        <f>LS9/LS12</f>
        <v>1</v>
      </c>
      <c r="LU9" s="37">
        <f t="shared" si="117"/>
        <v>3.8461538461538464E-2</v>
      </c>
      <c r="LV9" s="83">
        <v>1</v>
      </c>
      <c r="LW9" s="37">
        <f>LV9/LV12</f>
        <v>0.2</v>
      </c>
      <c r="LX9" s="37">
        <f t="shared" si="118"/>
        <v>3.8461538461538464E-2</v>
      </c>
      <c r="LY9" s="83">
        <v>0</v>
      </c>
      <c r="LZ9" s="37">
        <f t="shared" ref="LZ9" si="512">LY9/LY12</f>
        <v>0</v>
      </c>
      <c r="MA9" s="37">
        <f t="shared" si="120"/>
        <v>0</v>
      </c>
      <c r="MB9" s="83">
        <v>2</v>
      </c>
      <c r="MC9" s="37">
        <f>MB9/MB12</f>
        <v>0.66666666666666663</v>
      </c>
      <c r="MD9" s="37">
        <f t="shared" si="121"/>
        <v>7.6923076923076927E-2</v>
      </c>
      <c r="ME9" s="83">
        <v>0</v>
      </c>
      <c r="MF9" s="37">
        <f>ME9/ME12</f>
        <v>0</v>
      </c>
      <c r="MG9" s="37">
        <f t="shared" si="122"/>
        <v>0</v>
      </c>
      <c r="MH9" s="83">
        <v>3</v>
      </c>
      <c r="MI9" s="37">
        <f>MH9/MH12</f>
        <v>0.75</v>
      </c>
      <c r="MJ9" s="37">
        <f t="shared" si="123"/>
        <v>0.11538461538461539</v>
      </c>
      <c r="MK9" s="83">
        <v>2</v>
      </c>
      <c r="ML9" s="37">
        <f>MK9/MK12</f>
        <v>0.4</v>
      </c>
      <c r="MM9" s="37">
        <f t="shared" si="124"/>
        <v>7.6923076923076927E-2</v>
      </c>
      <c r="MN9" s="83">
        <v>2</v>
      </c>
      <c r="MO9" s="37">
        <f>MN9/MN12</f>
        <v>0.4</v>
      </c>
      <c r="MP9" s="37">
        <f t="shared" si="125"/>
        <v>7.6923076923076927E-2</v>
      </c>
      <c r="MQ9" s="83">
        <v>0</v>
      </c>
      <c r="MR9" s="37">
        <f>MQ9/MQ12</f>
        <v>0</v>
      </c>
      <c r="MS9" s="37">
        <f t="shared" si="126"/>
        <v>0</v>
      </c>
      <c r="MT9" s="83">
        <v>11</v>
      </c>
      <c r="MU9" s="37">
        <f>MT9/MT12</f>
        <v>0.84615384615384615</v>
      </c>
      <c r="MV9" s="37">
        <f t="shared" si="127"/>
        <v>0.42307692307692307</v>
      </c>
      <c r="MW9" s="83">
        <v>4</v>
      </c>
      <c r="MX9" s="37">
        <f>MW9/MW12</f>
        <v>0.8</v>
      </c>
      <c r="MY9" s="37">
        <f t="shared" si="128"/>
        <v>0.15384615384615385</v>
      </c>
      <c r="MZ9" s="83">
        <v>1</v>
      </c>
      <c r="NA9" s="37">
        <f>MZ9/MZ12</f>
        <v>0.5</v>
      </c>
      <c r="NB9" s="37">
        <f t="shared" si="129"/>
        <v>3.8461538461538464E-2</v>
      </c>
      <c r="NC9" s="83">
        <v>4</v>
      </c>
      <c r="ND9" s="37">
        <f>NC9/NC12</f>
        <v>0.44444444444444442</v>
      </c>
      <c r="NE9" s="37">
        <f t="shared" si="130"/>
        <v>0.15384615384615385</v>
      </c>
      <c r="NG9" s="83" t="s">
        <v>228</v>
      </c>
      <c r="NH9" s="83">
        <v>3</v>
      </c>
      <c r="NI9" s="37">
        <f>NH9/NH12</f>
        <v>0.6</v>
      </c>
      <c r="NJ9" s="37">
        <f t="shared" si="131"/>
        <v>0.11538461538461539</v>
      </c>
      <c r="NK9" s="83">
        <v>0</v>
      </c>
      <c r="NL9" s="37">
        <f>NK9/NK12</f>
        <v>0</v>
      </c>
      <c r="NM9" s="37">
        <f t="shared" si="132"/>
        <v>0</v>
      </c>
      <c r="NN9" s="83">
        <v>0</v>
      </c>
      <c r="NO9" s="37">
        <f t="shared" ref="NO9" si="513">NN9/NN12</f>
        <v>0</v>
      </c>
      <c r="NP9" s="37">
        <f t="shared" si="134"/>
        <v>0</v>
      </c>
      <c r="NQ9" s="83">
        <v>2</v>
      </c>
      <c r="NR9" s="37">
        <f>NQ9/NQ12</f>
        <v>0.66666666666666663</v>
      </c>
      <c r="NS9" s="37">
        <f t="shared" si="135"/>
        <v>7.6923076923076927E-2</v>
      </c>
      <c r="NT9" s="83">
        <v>1</v>
      </c>
      <c r="NU9" s="37">
        <f>NT9/NT12</f>
        <v>0.33333333333333331</v>
      </c>
      <c r="NV9" s="37">
        <f t="shared" si="136"/>
        <v>3.8461538461538464E-2</v>
      </c>
      <c r="NW9" s="83">
        <v>1</v>
      </c>
      <c r="NX9" s="37">
        <f>NW9/NW12</f>
        <v>0.2</v>
      </c>
      <c r="NY9" s="37">
        <f t="shared" si="137"/>
        <v>3.8461538461538464E-2</v>
      </c>
      <c r="NZ9" s="83">
        <v>0</v>
      </c>
      <c r="OA9" s="37">
        <f>NZ9/NZ12</f>
        <v>0</v>
      </c>
      <c r="OB9" s="37">
        <f t="shared" si="138"/>
        <v>0</v>
      </c>
      <c r="OC9" s="83">
        <v>1</v>
      </c>
      <c r="OD9" s="37">
        <f t="shared" ref="OD9" si="514">OC9/OC12</f>
        <v>0.5</v>
      </c>
      <c r="OE9" s="37">
        <f t="shared" si="140"/>
        <v>3.8461538461538464E-2</v>
      </c>
      <c r="OF9" s="83">
        <v>2</v>
      </c>
      <c r="OG9" s="37">
        <f>OF9/OF12</f>
        <v>0.66666666666666663</v>
      </c>
      <c r="OH9" s="37">
        <f t="shared" si="141"/>
        <v>7.6923076923076927E-2</v>
      </c>
      <c r="OI9" s="83">
        <v>1</v>
      </c>
      <c r="OJ9" s="37">
        <f>OI9/OI12</f>
        <v>0.33333333333333331</v>
      </c>
      <c r="OK9" s="37">
        <f t="shared" si="142"/>
        <v>3.8461538461538464E-2</v>
      </c>
      <c r="OL9" s="83">
        <v>12</v>
      </c>
      <c r="OM9" s="37">
        <f>OL9/OL12</f>
        <v>0.63157894736842102</v>
      </c>
      <c r="ON9" s="37">
        <f t="shared" si="143"/>
        <v>0.46153846153846156</v>
      </c>
      <c r="OO9" s="83">
        <v>0</v>
      </c>
      <c r="OP9" s="37">
        <f>OO9/OO12</f>
        <v>0</v>
      </c>
      <c r="OQ9" s="37">
        <f t="shared" si="144"/>
        <v>0</v>
      </c>
      <c r="OR9" s="83">
        <v>0</v>
      </c>
      <c r="OS9" s="37">
        <f t="shared" ref="OS9" si="515">OR9/OR12</f>
        <v>0</v>
      </c>
      <c r="OT9" s="37">
        <f t="shared" si="146"/>
        <v>0</v>
      </c>
      <c r="OU9" s="83">
        <v>1</v>
      </c>
      <c r="OV9" s="37">
        <f t="shared" ref="OV9" si="516">OU9/OU12</f>
        <v>1</v>
      </c>
      <c r="OW9" s="37">
        <f t="shared" si="148"/>
        <v>3.8461538461538464E-2</v>
      </c>
      <c r="OX9" s="83">
        <v>0</v>
      </c>
      <c r="OY9" s="37">
        <f>OX9/OX12</f>
        <v>0</v>
      </c>
      <c r="OZ9" s="37">
        <f t="shared" si="149"/>
        <v>0</v>
      </c>
      <c r="PA9" s="83">
        <v>1</v>
      </c>
      <c r="PB9" s="37">
        <f>PA9/PA12</f>
        <v>1</v>
      </c>
      <c r="PC9" s="37">
        <f t="shared" si="150"/>
        <v>3.8461538461538464E-2</v>
      </c>
      <c r="PD9" s="83">
        <v>0</v>
      </c>
      <c r="PE9" s="37">
        <f t="shared" ref="PE9" si="517">PD9/PD12</f>
        <v>0</v>
      </c>
      <c r="PF9" s="37">
        <f t="shared" si="152"/>
        <v>0</v>
      </c>
      <c r="PG9" s="83">
        <v>1</v>
      </c>
      <c r="PH9" s="37">
        <f t="shared" ref="PH9" si="518">PG9/PG12</f>
        <v>1</v>
      </c>
      <c r="PI9" s="37">
        <f t="shared" si="154"/>
        <v>3.8461538461538464E-2</v>
      </c>
      <c r="PJ9" s="83">
        <v>0</v>
      </c>
      <c r="PK9" s="37">
        <f>PJ9/PJ12</f>
        <v>0</v>
      </c>
      <c r="PL9" s="37">
        <f t="shared" si="155"/>
        <v>0</v>
      </c>
      <c r="PM9" s="83">
        <v>0</v>
      </c>
      <c r="PN9" s="37">
        <f>PM9/PM12</f>
        <v>0</v>
      </c>
      <c r="PO9" s="37">
        <f t="shared" si="156"/>
        <v>0</v>
      </c>
      <c r="PQ9" s="83" t="s">
        <v>228</v>
      </c>
      <c r="PR9" s="83">
        <v>1</v>
      </c>
      <c r="PS9" s="37">
        <f>PR9/PR12</f>
        <v>1</v>
      </c>
      <c r="PT9" s="37">
        <f t="shared" si="157"/>
        <v>3.8461538461538464E-2</v>
      </c>
      <c r="PU9" s="83">
        <v>0</v>
      </c>
      <c r="PV9" s="37">
        <f>PU9/PU12</f>
        <v>0</v>
      </c>
      <c r="PW9" s="37">
        <f t="shared" si="158"/>
        <v>0</v>
      </c>
      <c r="PX9" s="83">
        <v>1</v>
      </c>
      <c r="PY9" s="37">
        <f>PX9/PX12</f>
        <v>0.5</v>
      </c>
      <c r="PZ9" s="37">
        <f t="shared" si="159"/>
        <v>3.8461538461538464E-2</v>
      </c>
      <c r="QA9" s="83">
        <v>0</v>
      </c>
      <c r="QB9" s="37">
        <f>QA9/QA12</f>
        <v>0</v>
      </c>
      <c r="QC9" s="37">
        <f t="shared" si="160"/>
        <v>0</v>
      </c>
      <c r="QD9" s="83">
        <v>1</v>
      </c>
      <c r="QE9" s="37">
        <f t="shared" ref="QE9" si="519">QD9/QD12</f>
        <v>0.33333333333333331</v>
      </c>
      <c r="QF9" s="37">
        <f t="shared" si="162"/>
        <v>3.8461538461538464E-2</v>
      </c>
      <c r="QG9" s="83">
        <v>1</v>
      </c>
      <c r="QH9" s="37">
        <f t="shared" ref="QH9" si="520">QG9/QG12</f>
        <v>1</v>
      </c>
      <c r="QI9" s="37">
        <f t="shared" si="164"/>
        <v>3.8461538461538464E-2</v>
      </c>
      <c r="QJ9" s="83">
        <v>1</v>
      </c>
      <c r="QK9" s="37">
        <f>QJ9/QJ12</f>
        <v>0.33333333333333331</v>
      </c>
      <c r="QL9" s="37">
        <f t="shared" si="165"/>
        <v>3.8461538461538464E-2</v>
      </c>
      <c r="QM9" s="83">
        <v>0</v>
      </c>
      <c r="QN9" s="37">
        <f>QM9/QM12</f>
        <v>0</v>
      </c>
      <c r="QO9" s="37">
        <f t="shared" si="166"/>
        <v>0</v>
      </c>
      <c r="QP9" s="83">
        <v>2</v>
      </c>
      <c r="QQ9" s="37">
        <f>QP9/QP12</f>
        <v>1</v>
      </c>
      <c r="QR9" s="37">
        <f t="shared" si="167"/>
        <v>7.6923076923076927E-2</v>
      </c>
      <c r="QS9" s="83">
        <v>0</v>
      </c>
      <c r="QT9" s="37">
        <f>QS9/QS12</f>
        <v>0</v>
      </c>
      <c r="QU9" s="37">
        <f t="shared" si="168"/>
        <v>0</v>
      </c>
      <c r="QV9" s="83">
        <v>0</v>
      </c>
      <c r="QW9" s="37">
        <f t="shared" ref="QW9" si="521">QV9/QV12</f>
        <v>0</v>
      </c>
      <c r="QX9" s="37">
        <f t="shared" si="170"/>
        <v>0</v>
      </c>
      <c r="QY9" s="83">
        <v>1</v>
      </c>
      <c r="QZ9" s="37">
        <f>QY9/QY12</f>
        <v>0.5</v>
      </c>
      <c r="RA9" s="37">
        <f t="shared" si="171"/>
        <v>3.8461538461538464E-2</v>
      </c>
      <c r="RB9" s="83">
        <v>0</v>
      </c>
      <c r="RC9" s="37">
        <f>RB9/RB12</f>
        <v>0</v>
      </c>
      <c r="RD9" s="37">
        <f t="shared" si="172"/>
        <v>0</v>
      </c>
      <c r="RE9" s="83">
        <v>1</v>
      </c>
      <c r="RF9" s="37">
        <f>RE9/RE12</f>
        <v>1</v>
      </c>
      <c r="RG9" s="37">
        <f t="shared" si="173"/>
        <v>3.8461538461538464E-2</v>
      </c>
      <c r="RH9" s="83">
        <v>0</v>
      </c>
      <c r="RI9" s="37">
        <f>RH9/RH12</f>
        <v>0</v>
      </c>
      <c r="RJ9" s="37">
        <f t="shared" si="174"/>
        <v>0</v>
      </c>
      <c r="RK9" s="83">
        <v>0</v>
      </c>
      <c r="RL9" s="37">
        <f>RK9/RK12</f>
        <v>0</v>
      </c>
      <c r="RM9" s="37">
        <f t="shared" si="175"/>
        <v>0</v>
      </c>
      <c r="RN9" s="83">
        <v>2</v>
      </c>
      <c r="RO9" s="37">
        <f>RN9/RN12</f>
        <v>0.5</v>
      </c>
      <c r="RP9" s="37">
        <f t="shared" si="176"/>
        <v>7.6923076923076927E-2</v>
      </c>
      <c r="RQ9" s="83">
        <v>0</v>
      </c>
      <c r="RR9" s="37">
        <f>RQ9/RQ12</f>
        <v>0</v>
      </c>
      <c r="RS9" s="37">
        <f t="shared" si="177"/>
        <v>0</v>
      </c>
      <c r="RT9" s="83">
        <v>0</v>
      </c>
      <c r="RU9" s="37">
        <f>RT9/RT12</f>
        <v>0</v>
      </c>
      <c r="RV9" s="37">
        <f t="shared" si="178"/>
        <v>0</v>
      </c>
      <c r="RW9" s="83">
        <v>2</v>
      </c>
      <c r="RX9" s="37">
        <f>RW9/RW12</f>
        <v>1</v>
      </c>
      <c r="RY9" s="37">
        <f t="shared" si="179"/>
        <v>7.6923076923076927E-2</v>
      </c>
      <c r="RZ9" s="83">
        <v>0</v>
      </c>
      <c r="SA9" s="37">
        <f>RZ9/RZ12</f>
        <v>0</v>
      </c>
      <c r="SB9" s="37">
        <f t="shared" si="180"/>
        <v>0</v>
      </c>
      <c r="SC9" s="95">
        <v>1</v>
      </c>
      <c r="SD9" s="37">
        <f>SC9/SC12</f>
        <v>0.5</v>
      </c>
      <c r="SE9" s="37">
        <f t="shared" si="181"/>
        <v>3.8461538461538464E-2</v>
      </c>
      <c r="SF9" s="83">
        <v>0</v>
      </c>
      <c r="SG9" s="37">
        <f>SF9/SF12</f>
        <v>0</v>
      </c>
      <c r="SH9" s="37">
        <f t="shared" si="182"/>
        <v>0</v>
      </c>
      <c r="SI9" s="83">
        <v>2</v>
      </c>
      <c r="SJ9" s="37">
        <f>SI9/SI12</f>
        <v>1</v>
      </c>
      <c r="SK9" s="37">
        <f t="shared" si="183"/>
        <v>7.6923076923076927E-2</v>
      </c>
      <c r="SL9" s="83">
        <v>10</v>
      </c>
      <c r="SM9" s="37">
        <f>SL9/SL12</f>
        <v>0.76923076923076927</v>
      </c>
      <c r="SN9" s="37">
        <f t="shared" si="184"/>
        <v>0.38461538461538464</v>
      </c>
      <c r="SP9" s="83" t="s">
        <v>228</v>
      </c>
      <c r="SQ9" s="83">
        <v>14</v>
      </c>
      <c r="SR9" s="37">
        <f>SQ9/SQ12</f>
        <v>0.58333333333333337</v>
      </c>
      <c r="SS9" s="37">
        <f t="shared" si="185"/>
        <v>0.53846153846153844</v>
      </c>
      <c r="ST9" s="83">
        <v>6</v>
      </c>
      <c r="SU9" s="37">
        <f>ST9/ST12</f>
        <v>0.375</v>
      </c>
      <c r="SV9" s="37">
        <f t="shared" si="186"/>
        <v>0.23076923076923078</v>
      </c>
      <c r="SW9" s="83">
        <v>0</v>
      </c>
      <c r="SX9" s="37">
        <f t="shared" ref="SX9" si="522">SW9/SW12</f>
        <v>0</v>
      </c>
      <c r="SY9" s="37">
        <f t="shared" si="188"/>
        <v>0</v>
      </c>
      <c r="SZ9" s="83">
        <v>3</v>
      </c>
      <c r="TA9" s="37">
        <f>SZ9/SZ12</f>
        <v>0.5</v>
      </c>
      <c r="TB9" s="37">
        <f t="shared" si="189"/>
        <v>0.11538461538461539</v>
      </c>
      <c r="TC9" s="83">
        <v>0</v>
      </c>
      <c r="TD9" s="37">
        <f>TC9/TC12</f>
        <v>0</v>
      </c>
      <c r="TE9" s="37">
        <f t="shared" si="190"/>
        <v>0</v>
      </c>
      <c r="TF9" s="83">
        <v>0</v>
      </c>
      <c r="TG9" s="37">
        <f t="shared" ref="TG9" si="523">TF9/TF12</f>
        <v>0</v>
      </c>
      <c r="TH9" s="37">
        <f t="shared" si="192"/>
        <v>0</v>
      </c>
      <c r="TI9" s="83">
        <v>0</v>
      </c>
      <c r="TJ9" s="37">
        <f>TI9/TI12</f>
        <v>0</v>
      </c>
      <c r="TK9" s="37">
        <f t="shared" si="193"/>
        <v>0</v>
      </c>
      <c r="TL9" s="83">
        <v>3</v>
      </c>
      <c r="TM9" s="37">
        <f>TL9/TL12</f>
        <v>0.25</v>
      </c>
      <c r="TN9" s="37">
        <f t="shared" si="194"/>
        <v>0.11538461538461539</v>
      </c>
      <c r="TO9" s="83">
        <v>0</v>
      </c>
      <c r="TP9" s="37">
        <f>TO9/TO12</f>
        <v>0</v>
      </c>
      <c r="TQ9" s="37">
        <f t="shared" si="195"/>
        <v>0</v>
      </c>
      <c r="TR9" s="44"/>
      <c r="TS9" s="83" t="s">
        <v>228</v>
      </c>
      <c r="TT9" s="83">
        <v>3</v>
      </c>
      <c r="TU9" s="37">
        <f>TT9/TT12</f>
        <v>0.3</v>
      </c>
      <c r="TV9" s="37">
        <f t="shared" si="196"/>
        <v>0.11538461538461539</v>
      </c>
      <c r="TW9" s="83">
        <v>2</v>
      </c>
      <c r="TX9" s="37">
        <f>TW9/TW12</f>
        <v>0.25</v>
      </c>
      <c r="TY9" s="37">
        <f t="shared" si="197"/>
        <v>7.6923076923076927E-2</v>
      </c>
      <c r="TZ9" s="83">
        <v>0</v>
      </c>
      <c r="UA9" s="37">
        <f>TZ9/TZ12</f>
        <v>0</v>
      </c>
      <c r="UB9" s="37">
        <f t="shared" si="198"/>
        <v>0</v>
      </c>
      <c r="UC9" s="83">
        <v>0</v>
      </c>
      <c r="UD9" s="37">
        <f>UC9/UC12</f>
        <v>0</v>
      </c>
      <c r="UE9" s="37">
        <f t="shared" si="199"/>
        <v>0</v>
      </c>
      <c r="UF9" s="83">
        <v>3</v>
      </c>
      <c r="UG9" s="37">
        <f>UF9/UF12</f>
        <v>0.27272727272727271</v>
      </c>
      <c r="UH9" s="37">
        <f t="shared" si="200"/>
        <v>0.11538461538461539</v>
      </c>
      <c r="UI9" s="83">
        <v>1</v>
      </c>
      <c r="UJ9" s="37">
        <f>UI9/UI12</f>
        <v>0.33333333333333331</v>
      </c>
      <c r="UK9" s="37">
        <f t="shared" si="201"/>
        <v>3.8461538461538464E-2</v>
      </c>
      <c r="UL9" s="83">
        <v>0</v>
      </c>
      <c r="UM9" s="37">
        <f t="shared" ref="UM9" si="524">UL9/UL12</f>
        <v>0</v>
      </c>
      <c r="UN9" s="37">
        <f t="shared" si="203"/>
        <v>0</v>
      </c>
      <c r="UO9" s="83">
        <v>2</v>
      </c>
      <c r="UP9" s="37">
        <f>UO9/UO12</f>
        <v>0.5</v>
      </c>
      <c r="UQ9" s="37">
        <f t="shared" si="204"/>
        <v>7.6923076923076927E-2</v>
      </c>
      <c r="UR9" s="83">
        <v>11</v>
      </c>
      <c r="US9" s="37">
        <f>UR9/UR12</f>
        <v>0.73333333333333328</v>
      </c>
      <c r="UT9" s="37">
        <f t="shared" si="205"/>
        <v>0.42307692307692307</v>
      </c>
      <c r="UU9" s="83">
        <v>3</v>
      </c>
      <c r="UV9" s="37">
        <f>UU9/UU12</f>
        <v>0.42857142857142855</v>
      </c>
      <c r="UW9" s="37">
        <f t="shared" si="206"/>
        <v>0.11538461538461539</v>
      </c>
      <c r="UX9" s="83">
        <v>1</v>
      </c>
      <c r="UY9" s="37">
        <f t="shared" ref="UY9" si="525">UX9/UX12</f>
        <v>1</v>
      </c>
      <c r="UZ9" s="37">
        <f t="shared" si="208"/>
        <v>3.8461538461538464E-2</v>
      </c>
      <c r="VA9" s="83">
        <v>0</v>
      </c>
      <c r="VB9" s="37">
        <f>VA9/VA12</f>
        <v>0</v>
      </c>
      <c r="VC9" s="37">
        <f t="shared" si="209"/>
        <v>0</v>
      </c>
      <c r="VD9" s="83">
        <v>0</v>
      </c>
      <c r="VE9" s="37">
        <f>VD9/VD12</f>
        <v>0</v>
      </c>
      <c r="VF9" s="37">
        <f t="shared" si="210"/>
        <v>0</v>
      </c>
      <c r="VH9" s="83" t="s">
        <v>228</v>
      </c>
      <c r="VI9" s="83">
        <v>7</v>
      </c>
      <c r="VJ9" s="37">
        <f>VI9/VI12</f>
        <v>0.41176470588235292</v>
      </c>
      <c r="VK9" s="37">
        <f t="shared" si="211"/>
        <v>0.26923076923076922</v>
      </c>
      <c r="VL9" s="83">
        <v>6</v>
      </c>
      <c r="VM9" s="37">
        <f>VL9/VL12</f>
        <v>0.5</v>
      </c>
      <c r="VN9" s="37">
        <f t="shared" si="212"/>
        <v>0.23076923076923078</v>
      </c>
      <c r="VO9" s="83">
        <v>8</v>
      </c>
      <c r="VP9" s="37">
        <f>VO9/VO12</f>
        <v>0.5714285714285714</v>
      </c>
      <c r="VQ9" s="37">
        <f t="shared" si="213"/>
        <v>0.30769230769230771</v>
      </c>
      <c r="VR9" s="83">
        <v>2</v>
      </c>
      <c r="VS9" s="37">
        <f>VR9/VR12</f>
        <v>0.5</v>
      </c>
      <c r="VT9" s="37">
        <f t="shared" si="214"/>
        <v>7.6923076923076927E-2</v>
      </c>
      <c r="VU9" s="83">
        <v>0</v>
      </c>
      <c r="VV9" s="37">
        <f t="shared" ref="VV9" si="526">VU9/VU12</f>
        <v>0</v>
      </c>
      <c r="VW9" s="37">
        <f t="shared" si="216"/>
        <v>0</v>
      </c>
      <c r="VX9" s="83">
        <v>0</v>
      </c>
      <c r="VY9" s="37">
        <f t="shared" ref="VY9" si="527">VX9/VX12</f>
        <v>0</v>
      </c>
      <c r="VZ9" s="37">
        <f t="shared" si="218"/>
        <v>0</v>
      </c>
      <c r="WA9" s="83">
        <v>0</v>
      </c>
      <c r="WB9" s="37">
        <f t="shared" ref="WB9" si="528">WA9/WA12</f>
        <v>0</v>
      </c>
      <c r="WC9" s="37">
        <f t="shared" si="220"/>
        <v>0</v>
      </c>
      <c r="WD9" s="83">
        <v>1</v>
      </c>
      <c r="WE9" s="37">
        <f>WD9/WD12</f>
        <v>0.16666666666666666</v>
      </c>
      <c r="WF9" s="37">
        <f t="shared" si="221"/>
        <v>3.8461538461538464E-2</v>
      </c>
      <c r="WG9" s="83">
        <v>0</v>
      </c>
      <c r="WH9" s="37">
        <f>WG9/WG12</f>
        <v>0</v>
      </c>
      <c r="WI9" s="37">
        <f t="shared" si="222"/>
        <v>0</v>
      </c>
      <c r="WJ9" s="83">
        <v>1</v>
      </c>
      <c r="WK9" s="37">
        <f>WJ9/WJ12</f>
        <v>1</v>
      </c>
      <c r="WL9" s="37">
        <f t="shared" si="223"/>
        <v>3.8461538461538464E-2</v>
      </c>
      <c r="WM9" s="83">
        <v>0</v>
      </c>
      <c r="WN9" s="37">
        <f t="shared" ref="WN9" si="529">WM9/WM12</f>
        <v>0</v>
      </c>
      <c r="WO9" s="37">
        <f t="shared" si="225"/>
        <v>0</v>
      </c>
      <c r="WP9" s="83">
        <v>1</v>
      </c>
      <c r="WQ9" s="37">
        <f t="shared" ref="WQ9" si="530">WP9/WP12</f>
        <v>0.5</v>
      </c>
      <c r="WR9" s="37">
        <f t="shared" si="226"/>
        <v>3.8461538461538464E-2</v>
      </c>
      <c r="WT9" s="83" t="s">
        <v>228</v>
      </c>
      <c r="WU9" s="83">
        <v>4</v>
      </c>
      <c r="WV9" s="37">
        <f>WU9/WU12</f>
        <v>0.44444444444444442</v>
      </c>
      <c r="WW9" s="37">
        <f t="shared" si="227"/>
        <v>0.15384615384615385</v>
      </c>
      <c r="WX9" s="83">
        <v>0</v>
      </c>
      <c r="WY9" s="37">
        <f>WX9/WX12</f>
        <v>0</v>
      </c>
      <c r="WZ9" s="37">
        <f t="shared" si="228"/>
        <v>0</v>
      </c>
      <c r="XA9" s="83">
        <v>0</v>
      </c>
      <c r="XB9" s="37">
        <f>XA9/XA12</f>
        <v>0</v>
      </c>
      <c r="XC9" s="37">
        <f t="shared" si="229"/>
        <v>0</v>
      </c>
      <c r="XD9" s="83">
        <v>0</v>
      </c>
      <c r="XE9" s="37">
        <f>XD9/XD12</f>
        <v>0</v>
      </c>
      <c r="XF9" s="37">
        <f t="shared" si="230"/>
        <v>0</v>
      </c>
      <c r="XG9" s="83">
        <v>0</v>
      </c>
      <c r="XH9" s="37">
        <f t="shared" ref="XH9" si="531">XG9/XG12</f>
        <v>0</v>
      </c>
      <c r="XI9" s="37">
        <f t="shared" si="232"/>
        <v>0</v>
      </c>
      <c r="XJ9" s="83">
        <v>1</v>
      </c>
      <c r="XK9" s="37">
        <f t="shared" ref="XK9" si="532">XJ9/XJ12</f>
        <v>0.33333333333333331</v>
      </c>
      <c r="XL9" s="37">
        <f t="shared" si="234"/>
        <v>3.8461538461538464E-2</v>
      </c>
      <c r="XM9" s="83">
        <v>0</v>
      </c>
      <c r="XN9" s="37">
        <f t="shared" ref="XN9" si="533">XM9/XM12</f>
        <v>0</v>
      </c>
      <c r="XO9" s="37">
        <f t="shared" si="236"/>
        <v>0</v>
      </c>
      <c r="XP9" s="83">
        <v>1</v>
      </c>
      <c r="XQ9" s="37">
        <f>XP9/XP12</f>
        <v>0.14285714285714285</v>
      </c>
      <c r="XR9" s="37">
        <f t="shared" si="237"/>
        <v>3.8461538461538464E-2</v>
      </c>
      <c r="XS9" s="83">
        <v>1</v>
      </c>
      <c r="XT9" s="37">
        <f>XS9/XS12</f>
        <v>0.33333333333333331</v>
      </c>
      <c r="XU9" s="37">
        <f t="shared" si="238"/>
        <v>3.8461538461538464E-2</v>
      </c>
      <c r="XV9" s="83">
        <v>3</v>
      </c>
      <c r="XW9" s="37">
        <f>XV9/XV12</f>
        <v>0.6</v>
      </c>
      <c r="XX9" s="37">
        <f t="shared" si="239"/>
        <v>0.11538461538461539</v>
      </c>
      <c r="XY9" s="83">
        <v>1</v>
      </c>
      <c r="XZ9" s="37">
        <f>XY9/XY12</f>
        <v>0.5</v>
      </c>
      <c r="YA9" s="37">
        <f t="shared" si="240"/>
        <v>3.8461538461538464E-2</v>
      </c>
      <c r="YB9" s="83">
        <v>0</v>
      </c>
      <c r="YC9" s="37">
        <f t="shared" ref="YC9" si="534">YB9/YB12</f>
        <v>0</v>
      </c>
      <c r="YD9" s="37">
        <f t="shared" si="242"/>
        <v>0</v>
      </c>
      <c r="YE9" s="83">
        <v>0</v>
      </c>
      <c r="YF9" s="37">
        <f t="shared" ref="YF9" si="535">YE9/YE12</f>
        <v>0</v>
      </c>
      <c r="YG9" s="37">
        <f t="shared" si="244"/>
        <v>0</v>
      </c>
      <c r="YH9" s="83">
        <v>3</v>
      </c>
      <c r="YI9" s="37">
        <f>YH9/YH12</f>
        <v>0.42857142857142855</v>
      </c>
      <c r="YJ9" s="37">
        <f t="shared" si="245"/>
        <v>0.11538461538461539</v>
      </c>
      <c r="YK9" s="83">
        <v>5</v>
      </c>
      <c r="YL9" s="37">
        <f>YK9/YK12</f>
        <v>0.625</v>
      </c>
      <c r="YM9" s="37">
        <f t="shared" si="246"/>
        <v>0.19230769230769232</v>
      </c>
      <c r="YN9" s="83">
        <v>5</v>
      </c>
      <c r="YO9" s="37">
        <f>YN9/YN12</f>
        <v>0.83333333333333337</v>
      </c>
      <c r="YP9" s="37">
        <f t="shared" si="247"/>
        <v>0.19230769230769232</v>
      </c>
      <c r="YQ9" s="83">
        <v>2</v>
      </c>
      <c r="YR9" s="37">
        <f>YQ9/YQ12</f>
        <v>1</v>
      </c>
      <c r="YS9" s="37">
        <f t="shared" si="248"/>
        <v>7.6923076923076927E-2</v>
      </c>
      <c r="YT9" s="83">
        <v>0</v>
      </c>
      <c r="YU9" s="37">
        <f t="shared" ref="YU9" si="536">YT9/YT12</f>
        <v>0</v>
      </c>
      <c r="YV9" s="37">
        <f t="shared" si="250"/>
        <v>0</v>
      </c>
    </row>
    <row r="10" spans="1:672" x14ac:dyDescent="0.35">
      <c r="B10" s="6" t="s">
        <v>148</v>
      </c>
      <c r="C10" s="6">
        <v>3</v>
      </c>
      <c r="D10" s="12">
        <f>C10/C12</f>
        <v>4.6153846153846156E-2</v>
      </c>
      <c r="E10" s="13"/>
      <c r="F10" s="6" t="s">
        <v>148</v>
      </c>
      <c r="G10" s="14">
        <v>0</v>
      </c>
      <c r="H10" s="12">
        <f>G10/G12</f>
        <v>0</v>
      </c>
      <c r="I10" s="12">
        <f t="shared" ref="I10:I11" si="537">G10/C10</f>
        <v>0</v>
      </c>
      <c r="J10" s="14">
        <v>3</v>
      </c>
      <c r="K10" s="12">
        <f>J10/J12</f>
        <v>0.21428571428571427</v>
      </c>
      <c r="L10" s="22">
        <f t="shared" si="331"/>
        <v>1</v>
      </c>
      <c r="M10" s="24"/>
      <c r="N10" s="10" t="s">
        <v>148</v>
      </c>
      <c r="O10" s="9">
        <v>0</v>
      </c>
      <c r="P10" s="15">
        <f>O10/O12</f>
        <v>0</v>
      </c>
      <c r="Q10" s="15">
        <f t="shared" si="0"/>
        <v>0</v>
      </c>
      <c r="R10" s="6">
        <v>2</v>
      </c>
      <c r="S10" s="15">
        <f>R10/R12</f>
        <v>0.1</v>
      </c>
      <c r="T10" s="15">
        <f t="shared" si="1"/>
        <v>0.66666666666666663</v>
      </c>
      <c r="U10" s="6">
        <v>1</v>
      </c>
      <c r="V10" s="15">
        <f>U10/U12</f>
        <v>0.04</v>
      </c>
      <c r="W10" s="15">
        <f t="shared" si="2"/>
        <v>0.33333333333333331</v>
      </c>
      <c r="X10" s="13"/>
      <c r="Y10" s="6" t="s">
        <v>148</v>
      </c>
      <c r="Z10" s="6">
        <v>0</v>
      </c>
      <c r="AA10" s="12">
        <f>Z10/Z12</f>
        <v>0</v>
      </c>
      <c r="AB10" s="15">
        <f t="shared" si="251"/>
        <v>0</v>
      </c>
      <c r="AC10" s="6">
        <v>0</v>
      </c>
      <c r="AD10" s="12">
        <f t="shared" ref="AD10" si="538">AC10/AC12</f>
        <v>0</v>
      </c>
      <c r="AE10" s="15">
        <f t="shared" si="253"/>
        <v>0</v>
      </c>
      <c r="AF10" s="6">
        <v>0</v>
      </c>
      <c r="AG10" s="12">
        <f t="shared" ref="AG10" si="539">AF10/AF12</f>
        <v>0</v>
      </c>
      <c r="AH10" s="15">
        <f t="shared" si="255"/>
        <v>0</v>
      </c>
      <c r="AI10" s="6">
        <v>3</v>
      </c>
      <c r="AJ10" s="12">
        <f>AI10/AI12</f>
        <v>0.33333333333333331</v>
      </c>
      <c r="AK10" s="15">
        <f t="shared" si="256"/>
        <v>1</v>
      </c>
      <c r="AL10" s="6">
        <v>0</v>
      </c>
      <c r="AM10" s="12">
        <f t="shared" ref="AM10" si="540">AL10/AL12</f>
        <v>0</v>
      </c>
      <c r="AN10" s="15">
        <f t="shared" si="258"/>
        <v>0</v>
      </c>
      <c r="AO10" s="6">
        <v>0</v>
      </c>
      <c r="AP10" s="12">
        <f t="shared" ref="AP10" si="541">AO10/AO12</f>
        <v>0</v>
      </c>
      <c r="AQ10" s="15">
        <f t="shared" si="260"/>
        <v>0</v>
      </c>
      <c r="AR10" s="13"/>
      <c r="AS10" s="6" t="s">
        <v>148</v>
      </c>
      <c r="AT10" s="6">
        <v>0</v>
      </c>
      <c r="AU10" s="12">
        <f>AT10/AT12</f>
        <v>0</v>
      </c>
      <c r="AV10" s="15">
        <f t="shared" si="261"/>
        <v>0</v>
      </c>
      <c r="AW10" s="6">
        <v>0</v>
      </c>
      <c r="AX10" s="12">
        <f t="shared" ref="AX10" si="542">AW10/AW12</f>
        <v>0</v>
      </c>
      <c r="AY10" s="15">
        <f t="shared" si="263"/>
        <v>0</v>
      </c>
      <c r="AZ10" s="6">
        <v>0</v>
      </c>
      <c r="BA10" s="12">
        <f t="shared" ref="BA10" si="543">AZ10/AZ12</f>
        <v>0</v>
      </c>
      <c r="BB10" s="15">
        <f t="shared" si="265"/>
        <v>0</v>
      </c>
      <c r="BC10" s="6">
        <v>2</v>
      </c>
      <c r="BD10" s="12">
        <f>BC10/BC12</f>
        <v>0.15384615384615385</v>
      </c>
      <c r="BE10" s="15">
        <f t="shared" si="266"/>
        <v>0.66666666666666663</v>
      </c>
      <c r="BF10" s="6">
        <v>0</v>
      </c>
      <c r="BG10" s="12">
        <f t="shared" ref="BG10" si="544">BF10/BF12</f>
        <v>0</v>
      </c>
      <c r="BH10" s="15">
        <f t="shared" si="268"/>
        <v>0</v>
      </c>
      <c r="BI10" s="6">
        <v>0</v>
      </c>
      <c r="BJ10" s="12">
        <f t="shared" ref="BJ10" si="545">BI10/BI12</f>
        <v>0</v>
      </c>
      <c r="BK10" s="15">
        <f t="shared" si="270"/>
        <v>0</v>
      </c>
      <c r="BL10" s="6">
        <v>1</v>
      </c>
      <c r="BM10" s="12">
        <f>BL10/BL12</f>
        <v>5.5555555555555552E-2</v>
      </c>
      <c r="BN10" s="15">
        <f t="shared" si="271"/>
        <v>0.33333333333333331</v>
      </c>
      <c r="BO10" s="6">
        <v>0</v>
      </c>
      <c r="BP10" s="12">
        <f t="shared" ref="BP10" si="546">BO10/BO12</f>
        <v>0</v>
      </c>
      <c r="BQ10" s="15">
        <f t="shared" si="273"/>
        <v>0</v>
      </c>
      <c r="BR10" s="6">
        <v>0</v>
      </c>
      <c r="BS10" s="12">
        <f t="shared" ref="BS10" si="547">BR10/BR12</f>
        <v>0</v>
      </c>
      <c r="BT10" s="15">
        <f t="shared" si="275"/>
        <v>0</v>
      </c>
      <c r="BU10" s="35"/>
      <c r="BV10" s="13"/>
      <c r="BW10" s="13"/>
      <c r="BX10" s="13"/>
      <c r="BY10" s="13"/>
      <c r="BZ10" s="13"/>
      <c r="CA10" s="6" t="s">
        <v>148</v>
      </c>
      <c r="CB10" s="6">
        <v>0</v>
      </c>
      <c r="CC10" s="15">
        <f>CB10/CB12</f>
        <v>0</v>
      </c>
      <c r="CD10" s="15">
        <f t="shared" si="13"/>
        <v>0</v>
      </c>
      <c r="CE10" s="6">
        <v>0</v>
      </c>
      <c r="CF10" s="15">
        <f>CE10/CE12</f>
        <v>0</v>
      </c>
      <c r="CG10" s="15">
        <f t="shared" si="14"/>
        <v>0</v>
      </c>
      <c r="CH10" s="6">
        <v>0</v>
      </c>
      <c r="CI10" s="15">
        <f t="shared" ref="CI10" si="548">CH10/CH12</f>
        <v>0</v>
      </c>
      <c r="CJ10" s="15">
        <f t="shared" si="16"/>
        <v>0</v>
      </c>
      <c r="CK10" s="6">
        <v>2</v>
      </c>
      <c r="CL10" s="15">
        <f t="shared" ref="CL10" si="549">CK10/CK12</f>
        <v>0.2857142857142857</v>
      </c>
      <c r="CM10" s="15">
        <f t="shared" si="18"/>
        <v>0.66666666666666663</v>
      </c>
      <c r="CN10" s="6">
        <v>0</v>
      </c>
      <c r="CO10" s="15">
        <f t="shared" ref="CO10" si="550">CN10/CN12</f>
        <v>0</v>
      </c>
      <c r="CP10" s="15">
        <f t="shared" si="20"/>
        <v>0</v>
      </c>
      <c r="CQ10" s="6">
        <v>1</v>
      </c>
      <c r="CR10" s="15">
        <f t="shared" ref="CR10" si="551">CQ10/CQ12</f>
        <v>1</v>
      </c>
      <c r="CS10" s="15">
        <f t="shared" si="22"/>
        <v>0.33333333333333331</v>
      </c>
      <c r="CT10" s="13"/>
      <c r="CU10" s="6" t="s">
        <v>148</v>
      </c>
      <c r="CV10" s="6">
        <v>0</v>
      </c>
      <c r="CW10" s="15">
        <f>CV10/CV12</f>
        <v>0</v>
      </c>
      <c r="CX10" s="15">
        <f t="shared" si="23"/>
        <v>0</v>
      </c>
      <c r="CY10" s="6">
        <v>0</v>
      </c>
      <c r="CZ10" s="15">
        <f t="shared" ref="CZ10" si="552">CY10/CY12</f>
        <v>0</v>
      </c>
      <c r="DA10" s="15">
        <f t="shared" si="24"/>
        <v>0</v>
      </c>
      <c r="DB10" s="6">
        <v>0</v>
      </c>
      <c r="DC10" s="15">
        <f t="shared" ref="DC10" si="553">DB10/DB12</f>
        <v>0</v>
      </c>
      <c r="DD10" s="15">
        <f t="shared" si="25"/>
        <v>0</v>
      </c>
      <c r="DE10" s="6">
        <v>0</v>
      </c>
      <c r="DF10" s="15">
        <f t="shared" ref="DF10" si="554">DE10/DE12</f>
        <v>0</v>
      </c>
      <c r="DG10" s="15">
        <f t="shared" si="27"/>
        <v>0</v>
      </c>
      <c r="DH10" s="6">
        <v>0</v>
      </c>
      <c r="DI10" s="15">
        <f t="shared" ref="DI10" si="555">DH10/DH12</f>
        <v>0</v>
      </c>
      <c r="DJ10" s="15">
        <f t="shared" si="29"/>
        <v>0</v>
      </c>
      <c r="DK10" s="6">
        <v>0</v>
      </c>
      <c r="DL10" s="15">
        <f t="shared" ref="DL10" si="556">DK10/DK12</f>
        <v>0</v>
      </c>
      <c r="DM10" s="15">
        <f t="shared" si="31"/>
        <v>0</v>
      </c>
      <c r="DN10" s="6">
        <v>0</v>
      </c>
      <c r="DO10" s="15">
        <f>DN10/DN12</f>
        <v>0</v>
      </c>
      <c r="DP10" s="15">
        <f t="shared" si="32"/>
        <v>0</v>
      </c>
      <c r="DQ10" s="6">
        <v>0</v>
      </c>
      <c r="DR10" s="15">
        <f t="shared" ref="DR10" si="557">DQ10/DQ12</f>
        <v>0</v>
      </c>
      <c r="DS10" s="15">
        <f t="shared" si="33"/>
        <v>0</v>
      </c>
      <c r="DT10" s="6">
        <v>0</v>
      </c>
      <c r="DU10" s="15">
        <f t="shared" ref="DU10" si="558">DT10/DT12</f>
        <v>0</v>
      </c>
      <c r="DV10" s="15">
        <f t="shared" si="34"/>
        <v>0</v>
      </c>
      <c r="DW10" s="6">
        <v>0</v>
      </c>
      <c r="DX10" s="15">
        <f t="shared" ref="DX10" si="559">DW10/DW12</f>
        <v>0</v>
      </c>
      <c r="DY10" s="15">
        <f t="shared" si="36"/>
        <v>0</v>
      </c>
      <c r="DZ10" s="6">
        <v>1</v>
      </c>
      <c r="EA10" s="15">
        <f t="shared" ref="EA10" si="560">DZ10/DZ12</f>
        <v>1</v>
      </c>
      <c r="EB10" s="15">
        <f t="shared" si="38"/>
        <v>0.33333333333333331</v>
      </c>
      <c r="EC10" s="6">
        <v>1</v>
      </c>
      <c r="ED10" s="15">
        <f t="shared" ref="ED10" si="561">EC10/EC12</f>
        <v>0.2</v>
      </c>
      <c r="EE10" s="15">
        <f t="shared" si="40"/>
        <v>0.33333333333333331</v>
      </c>
      <c r="EF10" s="6">
        <v>0</v>
      </c>
      <c r="EG10" s="15">
        <f t="shared" ref="EG10" si="562">EF10/EF12</f>
        <v>0</v>
      </c>
      <c r="EH10" s="15">
        <f t="shared" si="42"/>
        <v>0</v>
      </c>
      <c r="EI10" s="6">
        <v>0</v>
      </c>
      <c r="EJ10" s="15">
        <f>EI10/EI12</f>
        <v>0</v>
      </c>
      <c r="EK10" s="15">
        <f t="shared" si="43"/>
        <v>0</v>
      </c>
      <c r="EL10" s="6">
        <v>0</v>
      </c>
      <c r="EM10" s="15">
        <f t="shared" ref="EM10" si="563">EL10/EL12</f>
        <v>0</v>
      </c>
      <c r="EN10" s="15">
        <f t="shared" si="44"/>
        <v>0</v>
      </c>
      <c r="EO10" s="6">
        <v>0</v>
      </c>
      <c r="EP10" s="15">
        <f t="shared" ref="EP10" si="564">EO10/EO12</f>
        <v>0</v>
      </c>
      <c r="EQ10" s="15">
        <f t="shared" si="45"/>
        <v>0</v>
      </c>
      <c r="ER10" s="6">
        <v>1</v>
      </c>
      <c r="ES10" s="15">
        <f t="shared" ref="ES10" si="565">ER10/ER12</f>
        <v>1</v>
      </c>
      <c r="ET10" s="15">
        <f t="shared" si="47"/>
        <v>0.33333333333333331</v>
      </c>
      <c r="EV10" s="6" t="s">
        <v>148</v>
      </c>
      <c r="EW10" s="14">
        <v>0</v>
      </c>
      <c r="EX10" s="16">
        <f>EW10/EW12</f>
        <v>0</v>
      </c>
      <c r="EY10" s="16">
        <f t="shared" si="48"/>
        <v>0</v>
      </c>
      <c r="EZ10" s="17">
        <v>3</v>
      </c>
      <c r="FA10" s="16">
        <f>EZ10/EZ12</f>
        <v>0.13043478260869565</v>
      </c>
      <c r="FB10" s="16">
        <f t="shared" si="49"/>
        <v>1</v>
      </c>
      <c r="FD10" s="6" t="s">
        <v>148</v>
      </c>
      <c r="FE10" s="14">
        <v>0</v>
      </c>
      <c r="FF10" s="16">
        <f>FE10/FE12</f>
        <v>0</v>
      </c>
      <c r="FG10" s="16">
        <f t="shared" si="50"/>
        <v>0</v>
      </c>
      <c r="FH10" s="14">
        <v>0</v>
      </c>
      <c r="FI10" s="16">
        <f t="shared" ref="FI10" si="566">FH10/FH12</f>
        <v>0</v>
      </c>
      <c r="FJ10" s="16">
        <f t="shared" si="52"/>
        <v>0</v>
      </c>
      <c r="FK10" s="14">
        <v>0</v>
      </c>
      <c r="FL10" s="16">
        <f t="shared" ref="FL10" si="567">FK10/FK12</f>
        <v>0</v>
      </c>
      <c r="FM10" s="16">
        <f t="shared" si="54"/>
        <v>0</v>
      </c>
      <c r="FN10" s="14">
        <v>0</v>
      </c>
      <c r="FO10" s="16">
        <f>FN10/FN12</f>
        <v>0</v>
      </c>
      <c r="FP10" s="16">
        <f t="shared" si="55"/>
        <v>0</v>
      </c>
      <c r="FQ10" s="14">
        <v>2</v>
      </c>
      <c r="FR10" s="16">
        <f t="shared" ref="FR10" si="568">FQ10/FQ12</f>
        <v>0.33333333333333331</v>
      </c>
      <c r="FS10" s="16">
        <f t="shared" si="56"/>
        <v>0.66666666666666663</v>
      </c>
      <c r="FT10" s="14">
        <v>1</v>
      </c>
      <c r="FU10" s="16">
        <f t="shared" ref="FU10" si="569">FT10/FT12</f>
        <v>8.3333333333333329E-2</v>
      </c>
      <c r="FV10" s="16">
        <f t="shared" si="58"/>
        <v>0.33333333333333331</v>
      </c>
      <c r="FW10" s="33"/>
      <c r="FX10" s="33"/>
      <c r="FY10" s="33"/>
      <c r="FZ10" s="33"/>
      <c r="GA10" s="6" t="s">
        <v>148</v>
      </c>
      <c r="GB10" s="6">
        <v>0</v>
      </c>
      <c r="GC10" s="15">
        <f>GB10/GB12</f>
        <v>0</v>
      </c>
      <c r="GD10" s="15">
        <f t="shared" si="59"/>
        <v>0</v>
      </c>
      <c r="GE10" s="6">
        <v>0</v>
      </c>
      <c r="GF10" s="15">
        <f>GE10/GE12</f>
        <v>0</v>
      </c>
      <c r="GG10" s="15">
        <f t="shared" si="60"/>
        <v>0</v>
      </c>
      <c r="GH10" s="6">
        <v>0</v>
      </c>
      <c r="GI10" s="15">
        <f>GH10/GH12</f>
        <v>0</v>
      </c>
      <c r="GJ10" s="15">
        <f t="shared" si="61"/>
        <v>0</v>
      </c>
      <c r="GK10" s="6">
        <v>0</v>
      </c>
      <c r="GL10" s="15">
        <f>GK10/GK12</f>
        <v>0</v>
      </c>
      <c r="GM10" s="15">
        <f t="shared" si="62"/>
        <v>0</v>
      </c>
      <c r="GN10" s="6">
        <v>3</v>
      </c>
      <c r="GO10" s="15">
        <f>GN10/GN12</f>
        <v>0.27272727272727271</v>
      </c>
      <c r="GP10" s="15">
        <f t="shared" si="63"/>
        <v>1</v>
      </c>
      <c r="GQ10" s="6">
        <v>0</v>
      </c>
      <c r="GR10" s="15">
        <f>GQ10/GQ12</f>
        <v>0</v>
      </c>
      <c r="GS10" s="15">
        <f t="shared" si="64"/>
        <v>0</v>
      </c>
      <c r="GT10" s="6">
        <v>0</v>
      </c>
      <c r="GU10" s="15">
        <f>GT10/GT12</f>
        <v>0</v>
      </c>
      <c r="GV10" s="15">
        <f t="shared" si="65"/>
        <v>0</v>
      </c>
      <c r="GW10" s="33"/>
      <c r="GX10" s="6" t="s">
        <v>148</v>
      </c>
      <c r="GY10" s="6">
        <v>0</v>
      </c>
      <c r="GZ10" s="15">
        <f>GY10/GY12</f>
        <v>0</v>
      </c>
      <c r="HA10" s="15">
        <f t="shared" si="66"/>
        <v>0</v>
      </c>
      <c r="HB10" s="6">
        <v>0</v>
      </c>
      <c r="HC10" s="15">
        <f>HB10/HB12</f>
        <v>0</v>
      </c>
      <c r="HD10" s="15">
        <f t="shared" si="67"/>
        <v>0</v>
      </c>
      <c r="HE10" s="6">
        <v>0</v>
      </c>
      <c r="HF10" s="15">
        <f>HE10/HE12</f>
        <v>0</v>
      </c>
      <c r="HG10" s="15">
        <f t="shared" si="68"/>
        <v>0</v>
      </c>
      <c r="HH10" s="6">
        <v>0</v>
      </c>
      <c r="HI10" s="15">
        <f>HH10/HH12</f>
        <v>0</v>
      </c>
      <c r="HJ10" s="15">
        <f t="shared" si="69"/>
        <v>0</v>
      </c>
      <c r="HK10" s="6">
        <v>2</v>
      </c>
      <c r="HL10" s="15">
        <f>HK10/HK12</f>
        <v>0.25</v>
      </c>
      <c r="HM10" s="15">
        <f t="shared" si="70"/>
        <v>0.66666666666666663</v>
      </c>
      <c r="HN10" s="6">
        <v>0</v>
      </c>
      <c r="HO10" s="15">
        <f>HN10/HN12</f>
        <v>0</v>
      </c>
      <c r="HP10" s="15">
        <f t="shared" si="71"/>
        <v>0</v>
      </c>
      <c r="HQ10" s="6">
        <v>0</v>
      </c>
      <c r="HR10" s="15">
        <f>HQ10/HQ12</f>
        <v>0</v>
      </c>
      <c r="HS10" s="15">
        <f t="shared" si="72"/>
        <v>0</v>
      </c>
      <c r="HT10" s="6">
        <v>0</v>
      </c>
      <c r="HU10" s="15">
        <f>HT10/HT12</f>
        <v>0</v>
      </c>
      <c r="HV10" s="15">
        <f t="shared" si="73"/>
        <v>0</v>
      </c>
      <c r="HW10" s="6">
        <v>1</v>
      </c>
      <c r="HX10" s="15">
        <f>HW10/HW12</f>
        <v>0.14285714285714285</v>
      </c>
      <c r="HY10" s="15">
        <f t="shared" si="74"/>
        <v>0.33333333333333331</v>
      </c>
      <c r="HZ10" s="6">
        <v>0</v>
      </c>
      <c r="IA10" s="15">
        <f>HZ10/HZ12</f>
        <v>0</v>
      </c>
      <c r="IB10" s="15">
        <f t="shared" si="75"/>
        <v>0</v>
      </c>
      <c r="IC10" s="6">
        <v>0</v>
      </c>
      <c r="ID10" s="15">
        <f>IC10/IC12</f>
        <v>0</v>
      </c>
      <c r="IE10" s="15">
        <f t="shared" si="76"/>
        <v>0</v>
      </c>
      <c r="IF10" s="6">
        <v>0</v>
      </c>
      <c r="IG10" s="15">
        <f>IF10/IF12</f>
        <v>0</v>
      </c>
      <c r="IH10" s="15">
        <f t="shared" si="77"/>
        <v>0</v>
      </c>
      <c r="IJ10" s="6" t="s">
        <v>148</v>
      </c>
      <c r="IK10" s="6">
        <v>0</v>
      </c>
      <c r="IL10" s="15">
        <f>IK10/IK12</f>
        <v>0</v>
      </c>
      <c r="IM10" s="15">
        <f t="shared" si="78"/>
        <v>0</v>
      </c>
      <c r="IN10" s="6">
        <v>0</v>
      </c>
      <c r="IO10" s="15">
        <f>IN10/IN12</f>
        <v>0</v>
      </c>
      <c r="IP10" s="15">
        <f t="shared" si="79"/>
        <v>0</v>
      </c>
      <c r="IQ10" s="6">
        <v>0</v>
      </c>
      <c r="IR10" s="15">
        <f>IQ10/IQ12</f>
        <v>0</v>
      </c>
      <c r="IS10" s="15">
        <f t="shared" si="80"/>
        <v>0</v>
      </c>
      <c r="IT10" s="6">
        <v>0</v>
      </c>
      <c r="IU10" s="15">
        <f t="shared" ref="IU10" si="570">IT10/IT12</f>
        <v>0</v>
      </c>
      <c r="IV10" s="15">
        <f t="shared" si="82"/>
        <v>0</v>
      </c>
      <c r="IW10" s="6">
        <v>0</v>
      </c>
      <c r="IX10" s="15">
        <f t="shared" ref="IX10" si="571">IW10/IW12</f>
        <v>0</v>
      </c>
      <c r="IY10" s="15">
        <f t="shared" si="84"/>
        <v>0</v>
      </c>
      <c r="IZ10" s="6">
        <v>0</v>
      </c>
      <c r="JA10" s="15">
        <f t="shared" ref="JA10" si="572">IZ10/IZ12</f>
        <v>0</v>
      </c>
      <c r="JB10" s="15">
        <f t="shared" si="86"/>
        <v>0</v>
      </c>
      <c r="JC10" s="6">
        <v>0</v>
      </c>
      <c r="JD10" s="15">
        <f t="shared" ref="JD10" si="573">JC10/JC12</f>
        <v>0</v>
      </c>
      <c r="JE10" s="15">
        <f t="shared" si="88"/>
        <v>0</v>
      </c>
      <c r="JF10" s="6">
        <v>3</v>
      </c>
      <c r="JG10" s="15">
        <f>JF10/JF12</f>
        <v>0.3</v>
      </c>
      <c r="JH10" s="15">
        <f t="shared" si="89"/>
        <v>1</v>
      </c>
      <c r="JI10" s="6">
        <v>0</v>
      </c>
      <c r="JJ10" s="15">
        <f>JI10/JI12</f>
        <v>0</v>
      </c>
      <c r="JK10" s="15">
        <f t="shared" si="295"/>
        <v>0</v>
      </c>
      <c r="JL10" s="6">
        <v>0</v>
      </c>
      <c r="JM10" s="15">
        <f t="shared" ref="JM10" si="574">JL10/JL12</f>
        <v>0</v>
      </c>
      <c r="JN10" s="15">
        <f t="shared" si="91"/>
        <v>0</v>
      </c>
      <c r="JO10" s="6">
        <v>0</v>
      </c>
      <c r="JP10" s="15">
        <f t="shared" ref="JP10" si="575">JO10/JO12</f>
        <v>0</v>
      </c>
      <c r="JQ10" s="15">
        <f t="shared" si="93"/>
        <v>0</v>
      </c>
      <c r="JS10" s="6" t="s">
        <v>148</v>
      </c>
      <c r="JT10" s="6">
        <v>0</v>
      </c>
      <c r="JU10" s="15">
        <f>JT10/JT12</f>
        <v>0</v>
      </c>
      <c r="JV10" s="15">
        <f t="shared" si="297"/>
        <v>0</v>
      </c>
      <c r="JW10" s="6">
        <v>0</v>
      </c>
      <c r="JX10" s="15">
        <f>JW10/JW12</f>
        <v>0</v>
      </c>
      <c r="JY10" s="15">
        <f t="shared" si="94"/>
        <v>0</v>
      </c>
      <c r="JZ10" s="6">
        <v>0</v>
      </c>
      <c r="KA10" s="15">
        <f>JZ10/JZ12</f>
        <v>0</v>
      </c>
      <c r="KB10" s="15">
        <f t="shared" si="95"/>
        <v>0</v>
      </c>
      <c r="KC10" s="6">
        <v>0</v>
      </c>
      <c r="KD10" s="15">
        <f t="shared" ref="KD10" si="576">KC10/KC12</f>
        <v>0</v>
      </c>
      <c r="KE10" s="15">
        <f t="shared" si="97"/>
        <v>0</v>
      </c>
      <c r="KF10" s="6">
        <v>2</v>
      </c>
      <c r="KG10" s="15">
        <f>KF10/KF12</f>
        <v>0.2857142857142857</v>
      </c>
      <c r="KH10" s="15">
        <f t="shared" si="98"/>
        <v>0.66666666666666663</v>
      </c>
      <c r="KI10" s="6">
        <v>0</v>
      </c>
      <c r="KJ10" s="15">
        <f>KI10/KI12</f>
        <v>0</v>
      </c>
      <c r="KK10" s="15">
        <f t="shared" si="99"/>
        <v>0</v>
      </c>
      <c r="KL10" s="6">
        <v>0</v>
      </c>
      <c r="KM10" s="15">
        <f t="shared" ref="KM10" si="577">KL10/KL12</f>
        <v>0</v>
      </c>
      <c r="KN10" s="15">
        <f t="shared" si="101"/>
        <v>0</v>
      </c>
      <c r="KO10" s="6">
        <v>0</v>
      </c>
      <c r="KP10" s="15">
        <f t="shared" ref="KP10" si="578">KO10/KO12</f>
        <v>0</v>
      </c>
      <c r="KQ10" s="15">
        <f t="shared" si="103"/>
        <v>0</v>
      </c>
      <c r="KR10" s="6">
        <v>0</v>
      </c>
      <c r="KS10" s="15">
        <f t="shared" ref="KS10" si="579">KR10/KR12</f>
        <v>0</v>
      </c>
      <c r="KT10" s="15">
        <f t="shared" si="105"/>
        <v>0</v>
      </c>
      <c r="KU10" s="6">
        <v>0</v>
      </c>
      <c r="KV10" s="15">
        <f t="shared" ref="KV10" si="580">KU10/KU12</f>
        <v>0</v>
      </c>
      <c r="KW10" s="15">
        <f t="shared" si="107"/>
        <v>0</v>
      </c>
      <c r="KX10" s="6">
        <v>1</v>
      </c>
      <c r="KY10" s="15">
        <f>KX10/KX12</f>
        <v>0.33333333333333331</v>
      </c>
      <c r="KZ10" s="15">
        <f t="shared" si="108"/>
        <v>0.33333333333333331</v>
      </c>
      <c r="LA10" s="6">
        <v>0</v>
      </c>
      <c r="LB10" s="15">
        <f>LA10/LA12</f>
        <v>0</v>
      </c>
      <c r="LC10" s="15">
        <f t="shared" si="109"/>
        <v>0</v>
      </c>
      <c r="LD10" s="6">
        <v>0</v>
      </c>
      <c r="LE10" s="15">
        <f t="shared" ref="LE10" si="581">LD10/LD12</f>
        <v>0</v>
      </c>
      <c r="LF10" s="15">
        <f t="shared" si="111"/>
        <v>0</v>
      </c>
      <c r="LG10" s="6">
        <v>0</v>
      </c>
      <c r="LH10" s="15">
        <f t="shared" ref="LH10" si="582">LG10/LG12</f>
        <v>0</v>
      </c>
      <c r="LI10" s="15">
        <f t="shared" si="113"/>
        <v>0</v>
      </c>
      <c r="LJ10" s="6">
        <v>0</v>
      </c>
      <c r="LK10" s="15">
        <f t="shared" ref="LK10" si="583">LJ10/LJ12</f>
        <v>0</v>
      </c>
      <c r="LL10" s="15">
        <f t="shared" si="115"/>
        <v>0</v>
      </c>
      <c r="LM10" s="35"/>
      <c r="LO10" s="6" t="s">
        <v>148</v>
      </c>
      <c r="LP10" s="6">
        <v>0</v>
      </c>
      <c r="LQ10" s="15">
        <f>LP10/LP12</f>
        <v>0</v>
      </c>
      <c r="LR10" s="15">
        <f t="shared" si="116"/>
        <v>0</v>
      </c>
      <c r="LS10" s="6">
        <v>0</v>
      </c>
      <c r="LT10" s="15">
        <f>LS10/LS12</f>
        <v>0</v>
      </c>
      <c r="LU10" s="15">
        <f t="shared" si="117"/>
        <v>0</v>
      </c>
      <c r="LV10" s="6">
        <v>0</v>
      </c>
      <c r="LW10" s="15">
        <f>LV10/LV12</f>
        <v>0</v>
      </c>
      <c r="LX10" s="15">
        <f t="shared" si="118"/>
        <v>0</v>
      </c>
      <c r="LY10" s="6">
        <v>0</v>
      </c>
      <c r="LZ10" s="15">
        <f t="shared" ref="LZ10" si="584">LY10/LY12</f>
        <v>0</v>
      </c>
      <c r="MA10" s="15">
        <f t="shared" si="120"/>
        <v>0</v>
      </c>
      <c r="MB10" s="6">
        <v>0</v>
      </c>
      <c r="MC10" s="15">
        <f>MB10/MB12</f>
        <v>0</v>
      </c>
      <c r="MD10" s="15">
        <f t="shared" si="121"/>
        <v>0</v>
      </c>
      <c r="ME10" s="6">
        <v>0</v>
      </c>
      <c r="MF10" s="15">
        <f>ME10/ME12</f>
        <v>0</v>
      </c>
      <c r="MG10" s="15">
        <f t="shared" si="122"/>
        <v>0</v>
      </c>
      <c r="MH10" s="6">
        <v>0</v>
      </c>
      <c r="MI10" s="15">
        <f>MH10/MH12</f>
        <v>0</v>
      </c>
      <c r="MJ10" s="15">
        <f t="shared" si="123"/>
        <v>0</v>
      </c>
      <c r="MK10" s="6">
        <v>0</v>
      </c>
      <c r="ML10" s="15">
        <f>MK10/MK12</f>
        <v>0</v>
      </c>
      <c r="MM10" s="15">
        <f t="shared" si="124"/>
        <v>0</v>
      </c>
      <c r="MN10" s="6">
        <v>0</v>
      </c>
      <c r="MO10" s="15">
        <f>MN10/MN12</f>
        <v>0</v>
      </c>
      <c r="MP10" s="15">
        <f t="shared" si="125"/>
        <v>0</v>
      </c>
      <c r="MQ10" s="6">
        <v>0</v>
      </c>
      <c r="MR10" s="15">
        <f>MQ10/MQ12</f>
        <v>0</v>
      </c>
      <c r="MS10" s="15">
        <f t="shared" si="126"/>
        <v>0</v>
      </c>
      <c r="MT10" s="6">
        <v>0</v>
      </c>
      <c r="MU10" s="15">
        <f>MT10/MT12</f>
        <v>0</v>
      </c>
      <c r="MV10" s="15">
        <f t="shared" si="127"/>
        <v>0</v>
      </c>
      <c r="MW10" s="6">
        <v>0</v>
      </c>
      <c r="MX10" s="15">
        <f>MW10/MW12</f>
        <v>0</v>
      </c>
      <c r="MY10" s="15">
        <f t="shared" si="128"/>
        <v>0</v>
      </c>
      <c r="MZ10" s="6">
        <v>0</v>
      </c>
      <c r="NA10" s="15">
        <f>MZ10/MZ12</f>
        <v>0</v>
      </c>
      <c r="NB10" s="15">
        <f t="shared" si="129"/>
        <v>0</v>
      </c>
      <c r="NC10" s="6">
        <v>0</v>
      </c>
      <c r="ND10" s="15">
        <f>NC10/NC12</f>
        <v>0</v>
      </c>
      <c r="NE10" s="15">
        <f t="shared" si="130"/>
        <v>0</v>
      </c>
      <c r="NG10" s="6" t="s">
        <v>148</v>
      </c>
      <c r="NH10" s="6">
        <v>0</v>
      </c>
      <c r="NI10" s="15">
        <f>NH10/NH12</f>
        <v>0</v>
      </c>
      <c r="NJ10" s="15">
        <f t="shared" si="131"/>
        <v>0</v>
      </c>
      <c r="NK10" s="6">
        <v>0</v>
      </c>
      <c r="NL10" s="15">
        <f>NK10/NK12</f>
        <v>0</v>
      </c>
      <c r="NM10" s="15">
        <f t="shared" si="132"/>
        <v>0</v>
      </c>
      <c r="NN10" s="6">
        <v>0</v>
      </c>
      <c r="NO10" s="15">
        <f t="shared" ref="NO10" si="585">NN10/NN12</f>
        <v>0</v>
      </c>
      <c r="NP10" s="15">
        <f t="shared" si="134"/>
        <v>0</v>
      </c>
      <c r="NQ10" s="6">
        <v>0</v>
      </c>
      <c r="NR10" s="15">
        <f>NQ10/NQ12</f>
        <v>0</v>
      </c>
      <c r="NS10" s="15">
        <f t="shared" si="135"/>
        <v>0</v>
      </c>
      <c r="NT10" s="6">
        <v>0</v>
      </c>
      <c r="NU10" s="15">
        <f>NT10/NT12</f>
        <v>0</v>
      </c>
      <c r="NV10" s="15">
        <f t="shared" si="136"/>
        <v>0</v>
      </c>
      <c r="NW10" s="6">
        <v>0</v>
      </c>
      <c r="NX10" s="15">
        <f>NW10/NW12</f>
        <v>0</v>
      </c>
      <c r="NY10" s="15">
        <f t="shared" si="137"/>
        <v>0</v>
      </c>
      <c r="NZ10" s="6">
        <v>0</v>
      </c>
      <c r="OA10" s="15">
        <f>NZ10/NZ12</f>
        <v>0</v>
      </c>
      <c r="OB10" s="15">
        <f t="shared" si="138"/>
        <v>0</v>
      </c>
      <c r="OC10" s="6">
        <v>0</v>
      </c>
      <c r="OD10" s="15">
        <f t="shared" ref="OD10" si="586">OC10/OC12</f>
        <v>0</v>
      </c>
      <c r="OE10" s="15">
        <f t="shared" si="140"/>
        <v>0</v>
      </c>
      <c r="OF10" s="6">
        <v>0</v>
      </c>
      <c r="OG10" s="15">
        <f>OF10/OF12</f>
        <v>0</v>
      </c>
      <c r="OH10" s="15">
        <f t="shared" si="141"/>
        <v>0</v>
      </c>
      <c r="OI10" s="6">
        <v>0</v>
      </c>
      <c r="OJ10" s="15">
        <f>OI10/OI12</f>
        <v>0</v>
      </c>
      <c r="OK10" s="15">
        <f t="shared" si="142"/>
        <v>0</v>
      </c>
      <c r="OL10" s="6">
        <v>0</v>
      </c>
      <c r="OM10" s="15">
        <f>OL10/OL12</f>
        <v>0</v>
      </c>
      <c r="ON10" s="15">
        <f t="shared" si="143"/>
        <v>0</v>
      </c>
      <c r="OO10" s="6">
        <v>1</v>
      </c>
      <c r="OP10" s="15">
        <f>OO10/OO12</f>
        <v>0.25</v>
      </c>
      <c r="OQ10" s="15">
        <f t="shared" si="144"/>
        <v>0.33333333333333331</v>
      </c>
      <c r="OR10" s="6">
        <v>0</v>
      </c>
      <c r="OS10" s="15">
        <f t="shared" ref="OS10" si="587">OR10/OR12</f>
        <v>0</v>
      </c>
      <c r="OT10" s="15">
        <f t="shared" si="146"/>
        <v>0</v>
      </c>
      <c r="OU10" s="6">
        <v>0</v>
      </c>
      <c r="OV10" s="15">
        <f t="shared" ref="OV10" si="588">OU10/OU12</f>
        <v>0</v>
      </c>
      <c r="OW10" s="15">
        <f t="shared" si="148"/>
        <v>0</v>
      </c>
      <c r="OX10" s="6">
        <v>0</v>
      </c>
      <c r="OY10" s="15">
        <f>OX10/OX12</f>
        <v>0</v>
      </c>
      <c r="OZ10" s="15">
        <f t="shared" si="149"/>
        <v>0</v>
      </c>
      <c r="PA10" s="6">
        <v>0</v>
      </c>
      <c r="PB10" s="15">
        <f>PA10/PA12</f>
        <v>0</v>
      </c>
      <c r="PC10" s="15">
        <f t="shared" si="150"/>
        <v>0</v>
      </c>
      <c r="PD10" s="6">
        <v>0</v>
      </c>
      <c r="PE10" s="15">
        <f t="shared" ref="PE10" si="589">PD10/PD12</f>
        <v>0</v>
      </c>
      <c r="PF10" s="15">
        <f t="shared" si="152"/>
        <v>0</v>
      </c>
      <c r="PG10" s="6">
        <v>0</v>
      </c>
      <c r="PH10" s="15">
        <f t="shared" ref="PH10" si="590">PG10/PG12</f>
        <v>0</v>
      </c>
      <c r="PI10" s="15">
        <f t="shared" si="154"/>
        <v>0</v>
      </c>
      <c r="PJ10" s="6">
        <v>1</v>
      </c>
      <c r="PK10" s="15">
        <f>PJ10/PJ12</f>
        <v>0.5</v>
      </c>
      <c r="PL10" s="15">
        <f t="shared" si="155"/>
        <v>0.33333333333333331</v>
      </c>
      <c r="PM10" s="6">
        <v>1</v>
      </c>
      <c r="PN10" s="15">
        <f>PM10/PM12</f>
        <v>1</v>
      </c>
      <c r="PO10" s="15">
        <f t="shared" si="156"/>
        <v>0.33333333333333331</v>
      </c>
      <c r="PQ10" s="6" t="s">
        <v>148</v>
      </c>
      <c r="PR10" s="6">
        <v>0</v>
      </c>
      <c r="PS10" s="15">
        <f>PR10/PR12</f>
        <v>0</v>
      </c>
      <c r="PT10" s="15">
        <f t="shared" si="157"/>
        <v>0</v>
      </c>
      <c r="PU10" s="6">
        <v>0</v>
      </c>
      <c r="PV10" s="15">
        <f>PU10/PU12</f>
        <v>0</v>
      </c>
      <c r="PW10" s="15">
        <f t="shared" si="158"/>
        <v>0</v>
      </c>
      <c r="PX10" s="6">
        <v>0</v>
      </c>
      <c r="PY10" s="15">
        <f>PX10/PX12</f>
        <v>0</v>
      </c>
      <c r="PZ10" s="15">
        <f t="shared" si="159"/>
        <v>0</v>
      </c>
      <c r="QA10" s="6">
        <v>0</v>
      </c>
      <c r="QB10" s="15">
        <f>QA10/QA12</f>
        <v>0</v>
      </c>
      <c r="QC10" s="15">
        <f t="shared" si="160"/>
        <v>0</v>
      </c>
      <c r="QD10" s="6">
        <v>0</v>
      </c>
      <c r="QE10" s="15">
        <f t="shared" ref="QE10" si="591">QD10/QD12</f>
        <v>0</v>
      </c>
      <c r="QF10" s="15">
        <f t="shared" si="162"/>
        <v>0</v>
      </c>
      <c r="QG10" s="6">
        <v>0</v>
      </c>
      <c r="QH10" s="15">
        <f t="shared" ref="QH10" si="592">QG10/QG12</f>
        <v>0</v>
      </c>
      <c r="QI10" s="15">
        <f t="shared" si="164"/>
        <v>0</v>
      </c>
      <c r="QJ10" s="6">
        <v>0</v>
      </c>
      <c r="QK10" s="15">
        <f>QJ10/QJ12</f>
        <v>0</v>
      </c>
      <c r="QL10" s="15">
        <f t="shared" si="165"/>
        <v>0</v>
      </c>
      <c r="QM10" s="6">
        <v>0</v>
      </c>
      <c r="QN10" s="15">
        <f>QM10/QM12</f>
        <v>0</v>
      </c>
      <c r="QO10" s="15">
        <f t="shared" si="166"/>
        <v>0</v>
      </c>
      <c r="QP10" s="6">
        <v>0</v>
      </c>
      <c r="QQ10" s="15">
        <f>QP10/QP12</f>
        <v>0</v>
      </c>
      <c r="QR10" s="15">
        <f t="shared" si="167"/>
        <v>0</v>
      </c>
      <c r="QS10" s="6">
        <v>0</v>
      </c>
      <c r="QT10" s="15">
        <f>QS10/QS12</f>
        <v>0</v>
      </c>
      <c r="QU10" s="15">
        <f t="shared" si="168"/>
        <v>0</v>
      </c>
      <c r="QV10" s="6">
        <v>0</v>
      </c>
      <c r="QW10" s="15">
        <f t="shared" ref="QW10" si="593">QV10/QV12</f>
        <v>0</v>
      </c>
      <c r="QX10" s="15">
        <f t="shared" si="170"/>
        <v>0</v>
      </c>
      <c r="QY10" s="6">
        <v>0</v>
      </c>
      <c r="QZ10" s="15">
        <f>QY10/QY12</f>
        <v>0</v>
      </c>
      <c r="RA10" s="15">
        <f t="shared" si="171"/>
        <v>0</v>
      </c>
      <c r="RB10" s="6">
        <v>0</v>
      </c>
      <c r="RC10" s="15">
        <f>RB10/RB12</f>
        <v>0</v>
      </c>
      <c r="RD10" s="15">
        <f t="shared" si="172"/>
        <v>0</v>
      </c>
      <c r="RE10" s="6">
        <v>0</v>
      </c>
      <c r="RF10" s="15">
        <f>RE10/RE12</f>
        <v>0</v>
      </c>
      <c r="RG10" s="15">
        <f t="shared" si="173"/>
        <v>0</v>
      </c>
      <c r="RH10" s="6">
        <v>0</v>
      </c>
      <c r="RI10" s="15">
        <f>RH10/RH12</f>
        <v>0</v>
      </c>
      <c r="RJ10" s="15">
        <f t="shared" si="174"/>
        <v>0</v>
      </c>
      <c r="RK10" s="6">
        <v>1</v>
      </c>
      <c r="RL10" s="15">
        <f>RK10/RK12</f>
        <v>0.5</v>
      </c>
      <c r="RM10" s="15">
        <f t="shared" si="175"/>
        <v>0.33333333333333331</v>
      </c>
      <c r="RN10" s="6">
        <v>1</v>
      </c>
      <c r="RO10" s="15">
        <f>RN10/RN12</f>
        <v>0.25</v>
      </c>
      <c r="RP10" s="15">
        <f t="shared" si="176"/>
        <v>0.33333333333333331</v>
      </c>
      <c r="RQ10" s="6">
        <v>0</v>
      </c>
      <c r="RR10" s="15">
        <f>RQ10/RQ12</f>
        <v>0</v>
      </c>
      <c r="RS10" s="15">
        <f t="shared" si="177"/>
        <v>0</v>
      </c>
      <c r="RT10" s="6">
        <v>1</v>
      </c>
      <c r="RU10" s="15">
        <f>RT10/RT12</f>
        <v>1</v>
      </c>
      <c r="RV10" s="15">
        <f t="shared" si="178"/>
        <v>0.33333333333333331</v>
      </c>
      <c r="RW10" s="6">
        <v>0</v>
      </c>
      <c r="RX10" s="15">
        <f>RW10/RW12</f>
        <v>0</v>
      </c>
      <c r="RY10" s="15">
        <f t="shared" si="179"/>
        <v>0</v>
      </c>
      <c r="RZ10" s="6">
        <v>0</v>
      </c>
      <c r="SA10" s="15">
        <f>RZ10/RZ12</f>
        <v>0</v>
      </c>
      <c r="SB10" s="15">
        <f t="shared" si="180"/>
        <v>0</v>
      </c>
      <c r="SC10" s="54">
        <v>0</v>
      </c>
      <c r="SD10" s="15">
        <f>SC10/SC12</f>
        <v>0</v>
      </c>
      <c r="SE10" s="15">
        <f t="shared" si="181"/>
        <v>0</v>
      </c>
      <c r="SF10" s="6">
        <v>0</v>
      </c>
      <c r="SG10" s="15">
        <f>SF10/SF12</f>
        <v>0</v>
      </c>
      <c r="SH10" s="15">
        <f t="shared" si="182"/>
        <v>0</v>
      </c>
      <c r="SI10" s="6">
        <v>0</v>
      </c>
      <c r="SJ10" s="15">
        <f>SI10/SI12</f>
        <v>0</v>
      </c>
      <c r="SK10" s="15">
        <f t="shared" si="183"/>
        <v>0</v>
      </c>
      <c r="SL10" s="6">
        <v>0</v>
      </c>
      <c r="SM10" s="15">
        <f>SL10/SL12</f>
        <v>0</v>
      </c>
      <c r="SN10" s="15">
        <f t="shared" si="184"/>
        <v>0</v>
      </c>
      <c r="SP10" s="6" t="s">
        <v>148</v>
      </c>
      <c r="SQ10" s="6">
        <v>0</v>
      </c>
      <c r="SR10" s="15">
        <f>SQ10/SQ12</f>
        <v>0</v>
      </c>
      <c r="SS10" s="15">
        <f t="shared" si="185"/>
        <v>0</v>
      </c>
      <c r="ST10" s="6">
        <v>0</v>
      </c>
      <c r="SU10" s="15">
        <f>ST10/ST12</f>
        <v>0</v>
      </c>
      <c r="SV10" s="15">
        <f t="shared" si="186"/>
        <v>0</v>
      </c>
      <c r="SW10" s="6">
        <v>0</v>
      </c>
      <c r="SX10" s="15">
        <f t="shared" ref="SX10" si="594">SW10/SW12</f>
        <v>0</v>
      </c>
      <c r="SY10" s="15">
        <f t="shared" si="188"/>
        <v>0</v>
      </c>
      <c r="SZ10" s="6">
        <v>0</v>
      </c>
      <c r="TA10" s="15">
        <f>SZ10/SZ12</f>
        <v>0</v>
      </c>
      <c r="TB10" s="15">
        <f t="shared" si="189"/>
        <v>0</v>
      </c>
      <c r="TC10" s="6">
        <v>0</v>
      </c>
      <c r="TD10" s="15">
        <f>TC10/TC12</f>
        <v>0</v>
      </c>
      <c r="TE10" s="15">
        <f t="shared" si="190"/>
        <v>0</v>
      </c>
      <c r="TF10" s="6">
        <v>0</v>
      </c>
      <c r="TG10" s="15">
        <f t="shared" ref="TG10" si="595">TF10/TF12</f>
        <v>0</v>
      </c>
      <c r="TH10" s="15">
        <f t="shared" si="192"/>
        <v>0</v>
      </c>
      <c r="TI10" s="6">
        <v>0</v>
      </c>
      <c r="TJ10" s="15">
        <f>TI10/TI12</f>
        <v>0</v>
      </c>
      <c r="TK10" s="15">
        <f t="shared" si="193"/>
        <v>0</v>
      </c>
      <c r="TL10" s="6">
        <v>3</v>
      </c>
      <c r="TM10" s="15">
        <f>TL10/TL12</f>
        <v>0.25</v>
      </c>
      <c r="TN10" s="15">
        <f t="shared" si="194"/>
        <v>1</v>
      </c>
      <c r="TO10" s="6">
        <v>0</v>
      </c>
      <c r="TP10" s="15">
        <f>TO10/TO12</f>
        <v>0</v>
      </c>
      <c r="TQ10" s="15">
        <f t="shared" si="195"/>
        <v>0</v>
      </c>
      <c r="TR10" s="35"/>
      <c r="TS10" s="6" t="s">
        <v>148</v>
      </c>
      <c r="TT10" s="6">
        <v>0</v>
      </c>
      <c r="TU10" s="15">
        <f>TT10/TT12</f>
        <v>0</v>
      </c>
      <c r="TV10" s="15">
        <f t="shared" si="196"/>
        <v>0</v>
      </c>
      <c r="TW10" s="6">
        <v>0</v>
      </c>
      <c r="TX10" s="15">
        <f>TW10/TW12</f>
        <v>0</v>
      </c>
      <c r="TY10" s="15">
        <f t="shared" si="197"/>
        <v>0</v>
      </c>
      <c r="TZ10" s="6">
        <v>0</v>
      </c>
      <c r="UA10" s="15">
        <f>TZ10/TZ12</f>
        <v>0</v>
      </c>
      <c r="UB10" s="15">
        <f t="shared" si="198"/>
        <v>0</v>
      </c>
      <c r="UC10" s="6">
        <v>0</v>
      </c>
      <c r="UD10" s="15">
        <f>UC10/UC12</f>
        <v>0</v>
      </c>
      <c r="UE10" s="15">
        <f t="shared" si="199"/>
        <v>0</v>
      </c>
      <c r="UF10" s="6">
        <v>2</v>
      </c>
      <c r="UG10" s="15">
        <f>UF10/UF12</f>
        <v>0.18181818181818182</v>
      </c>
      <c r="UH10" s="15">
        <f t="shared" si="200"/>
        <v>0.66666666666666663</v>
      </c>
      <c r="UI10" s="6">
        <v>0</v>
      </c>
      <c r="UJ10" s="15">
        <f>UI10/UI12</f>
        <v>0</v>
      </c>
      <c r="UK10" s="15">
        <f t="shared" si="201"/>
        <v>0</v>
      </c>
      <c r="UL10" s="6">
        <v>0</v>
      </c>
      <c r="UM10" s="15">
        <f t="shared" ref="UM10" si="596">UL10/UL12</f>
        <v>0</v>
      </c>
      <c r="UN10" s="15">
        <f t="shared" si="203"/>
        <v>0</v>
      </c>
      <c r="UO10" s="6">
        <v>0</v>
      </c>
      <c r="UP10" s="15">
        <f>UO10/UO12</f>
        <v>0</v>
      </c>
      <c r="UQ10" s="15">
        <f t="shared" si="204"/>
        <v>0</v>
      </c>
      <c r="UR10" s="6">
        <v>1</v>
      </c>
      <c r="US10" s="15">
        <f>UR10/UR12</f>
        <v>6.6666666666666666E-2</v>
      </c>
      <c r="UT10" s="15">
        <f t="shared" si="205"/>
        <v>0.33333333333333331</v>
      </c>
      <c r="UU10" s="6">
        <v>0</v>
      </c>
      <c r="UV10" s="15">
        <f>UU10/UU12</f>
        <v>0</v>
      </c>
      <c r="UW10" s="15">
        <f t="shared" si="206"/>
        <v>0</v>
      </c>
      <c r="UX10" s="6">
        <v>0</v>
      </c>
      <c r="UY10" s="15">
        <f t="shared" ref="UY10" si="597">UX10/UX12</f>
        <v>0</v>
      </c>
      <c r="UZ10" s="15">
        <f t="shared" si="208"/>
        <v>0</v>
      </c>
      <c r="VA10" s="6">
        <v>0</v>
      </c>
      <c r="VB10" s="15">
        <f>VA10/VA12</f>
        <v>0</v>
      </c>
      <c r="VC10" s="15">
        <f t="shared" si="209"/>
        <v>0</v>
      </c>
      <c r="VD10" s="6">
        <v>0</v>
      </c>
      <c r="VE10" s="15">
        <f>VD10/VD12</f>
        <v>0</v>
      </c>
      <c r="VF10" s="15">
        <f t="shared" si="210"/>
        <v>0</v>
      </c>
      <c r="VH10" s="6" t="s">
        <v>148</v>
      </c>
      <c r="VI10" s="6">
        <v>0</v>
      </c>
      <c r="VJ10" s="15">
        <f>VI10/VI12</f>
        <v>0</v>
      </c>
      <c r="VK10" s="15">
        <f t="shared" si="211"/>
        <v>0</v>
      </c>
      <c r="VL10" s="6">
        <v>0</v>
      </c>
      <c r="VM10" s="15">
        <f>VL10/VL12</f>
        <v>0</v>
      </c>
      <c r="VN10" s="15">
        <f t="shared" si="212"/>
        <v>0</v>
      </c>
      <c r="VO10" s="6">
        <v>0</v>
      </c>
      <c r="VP10" s="15">
        <f>VO10/VO12</f>
        <v>0</v>
      </c>
      <c r="VQ10" s="15">
        <f t="shared" si="213"/>
        <v>0</v>
      </c>
      <c r="VR10" s="6">
        <v>0</v>
      </c>
      <c r="VS10" s="15">
        <f>VR10/VR12</f>
        <v>0</v>
      </c>
      <c r="VT10" s="15">
        <f t="shared" si="214"/>
        <v>0</v>
      </c>
      <c r="VU10" s="6">
        <v>0</v>
      </c>
      <c r="VV10" s="15">
        <f t="shared" ref="VV10" si="598">VU10/VU12</f>
        <v>0</v>
      </c>
      <c r="VW10" s="15">
        <f t="shared" si="216"/>
        <v>0</v>
      </c>
      <c r="VX10" s="6">
        <v>0</v>
      </c>
      <c r="VY10" s="15">
        <f t="shared" ref="VY10" si="599">VX10/VX12</f>
        <v>0</v>
      </c>
      <c r="VZ10" s="15">
        <f t="shared" si="218"/>
        <v>0</v>
      </c>
      <c r="WA10" s="6">
        <v>0</v>
      </c>
      <c r="WB10" s="15">
        <f t="shared" ref="WB10" si="600">WA10/WA12</f>
        <v>0</v>
      </c>
      <c r="WC10" s="15">
        <f t="shared" si="220"/>
        <v>0</v>
      </c>
      <c r="WD10" s="6">
        <v>0</v>
      </c>
      <c r="WE10" s="15">
        <f>WD10/WD12</f>
        <v>0</v>
      </c>
      <c r="WF10" s="15">
        <f t="shared" si="221"/>
        <v>0</v>
      </c>
      <c r="WG10" s="6">
        <v>0</v>
      </c>
      <c r="WH10" s="15">
        <f>WG10/WG12</f>
        <v>0</v>
      </c>
      <c r="WI10" s="15">
        <f t="shared" si="222"/>
        <v>0</v>
      </c>
      <c r="WJ10" s="6">
        <v>0</v>
      </c>
      <c r="WK10" s="15">
        <f>WJ10/WJ12</f>
        <v>0</v>
      </c>
      <c r="WL10" s="15">
        <f t="shared" si="223"/>
        <v>0</v>
      </c>
      <c r="WM10" s="6">
        <v>3</v>
      </c>
      <c r="WN10" s="15">
        <f t="shared" ref="WN10" si="601">WM10/WM12</f>
        <v>0.75</v>
      </c>
      <c r="WO10" s="15">
        <f t="shared" si="225"/>
        <v>1</v>
      </c>
      <c r="WP10" s="6">
        <v>0</v>
      </c>
      <c r="WQ10" s="15">
        <f t="shared" ref="WQ10" si="602">WP10/WP12</f>
        <v>0</v>
      </c>
      <c r="WR10" s="15">
        <f t="shared" si="226"/>
        <v>0</v>
      </c>
      <c r="WT10" s="6" t="s">
        <v>148</v>
      </c>
      <c r="WU10" s="6">
        <v>0</v>
      </c>
      <c r="WV10" s="15">
        <f>WU10/WU12</f>
        <v>0</v>
      </c>
      <c r="WW10" s="15">
        <f t="shared" si="227"/>
        <v>0</v>
      </c>
      <c r="WX10" s="6">
        <v>0</v>
      </c>
      <c r="WY10" s="15">
        <f>WX10/WX12</f>
        <v>0</v>
      </c>
      <c r="WZ10" s="15">
        <f t="shared" si="228"/>
        <v>0</v>
      </c>
      <c r="XA10" s="6">
        <v>0</v>
      </c>
      <c r="XB10" s="15">
        <f>XA10/XA12</f>
        <v>0</v>
      </c>
      <c r="XC10" s="15">
        <f t="shared" si="229"/>
        <v>0</v>
      </c>
      <c r="XD10" s="6">
        <v>0</v>
      </c>
      <c r="XE10" s="15">
        <f>XD10/XD12</f>
        <v>0</v>
      </c>
      <c r="XF10" s="15">
        <f t="shared" si="230"/>
        <v>0</v>
      </c>
      <c r="XG10" s="6">
        <v>0</v>
      </c>
      <c r="XH10" s="15">
        <f t="shared" ref="XH10" si="603">XG10/XG12</f>
        <v>0</v>
      </c>
      <c r="XI10" s="15">
        <f t="shared" si="232"/>
        <v>0</v>
      </c>
      <c r="XJ10" s="6">
        <v>0</v>
      </c>
      <c r="XK10" s="15">
        <f t="shared" ref="XK10" si="604">XJ10/XJ12</f>
        <v>0</v>
      </c>
      <c r="XL10" s="15">
        <f t="shared" si="234"/>
        <v>0</v>
      </c>
      <c r="XM10" s="6">
        <v>0</v>
      </c>
      <c r="XN10" s="15">
        <f t="shared" ref="XN10" si="605">XM10/XM12</f>
        <v>0</v>
      </c>
      <c r="XO10" s="15">
        <f t="shared" si="236"/>
        <v>0</v>
      </c>
      <c r="XP10" s="6">
        <v>0</v>
      </c>
      <c r="XQ10" s="15">
        <f>XP10/XP12</f>
        <v>0</v>
      </c>
      <c r="XR10" s="15">
        <f t="shared" si="237"/>
        <v>0</v>
      </c>
      <c r="XS10" s="6">
        <v>0</v>
      </c>
      <c r="XT10" s="15">
        <f>XS10/XS12</f>
        <v>0</v>
      </c>
      <c r="XU10" s="15">
        <f t="shared" si="238"/>
        <v>0</v>
      </c>
      <c r="XV10" s="6">
        <v>0</v>
      </c>
      <c r="XW10" s="15">
        <f>XV10/XV12</f>
        <v>0</v>
      </c>
      <c r="XX10" s="15">
        <f t="shared" si="239"/>
        <v>0</v>
      </c>
      <c r="XY10" s="6">
        <v>0</v>
      </c>
      <c r="XZ10" s="15">
        <f>XY10/XY12</f>
        <v>0</v>
      </c>
      <c r="YA10" s="15">
        <f t="shared" si="240"/>
        <v>0</v>
      </c>
      <c r="YB10" s="6">
        <v>2</v>
      </c>
      <c r="YC10" s="15">
        <f t="shared" ref="YC10" si="606">YB10/YB12</f>
        <v>1</v>
      </c>
      <c r="YD10" s="15">
        <f t="shared" si="242"/>
        <v>0.66666666666666663</v>
      </c>
      <c r="YE10" s="6">
        <v>0</v>
      </c>
      <c r="YF10" s="15">
        <f t="shared" ref="YF10" si="607">YE10/YE12</f>
        <v>0</v>
      </c>
      <c r="YG10" s="15">
        <f t="shared" si="244"/>
        <v>0</v>
      </c>
      <c r="YH10" s="6">
        <v>0</v>
      </c>
      <c r="YI10" s="15">
        <f>YH10/YH12</f>
        <v>0</v>
      </c>
      <c r="YJ10" s="15">
        <f t="shared" si="245"/>
        <v>0</v>
      </c>
      <c r="YK10" s="6">
        <v>0</v>
      </c>
      <c r="YL10" s="15">
        <f>YK10/YK12</f>
        <v>0</v>
      </c>
      <c r="YM10" s="15">
        <f t="shared" si="246"/>
        <v>0</v>
      </c>
      <c r="YN10" s="6">
        <v>0</v>
      </c>
      <c r="YO10" s="15">
        <f>YN10/YN12</f>
        <v>0</v>
      </c>
      <c r="YP10" s="15">
        <f t="shared" si="247"/>
        <v>0</v>
      </c>
      <c r="YQ10" s="6">
        <v>0</v>
      </c>
      <c r="YR10" s="15">
        <f>YQ10/YQ12</f>
        <v>0</v>
      </c>
      <c r="YS10" s="15">
        <f t="shared" si="248"/>
        <v>0</v>
      </c>
      <c r="YT10" s="6">
        <v>1</v>
      </c>
      <c r="YU10" s="15">
        <f t="shared" ref="YU10" si="608">YT10/YT12</f>
        <v>0.5</v>
      </c>
      <c r="YV10" s="15">
        <f t="shared" si="250"/>
        <v>0.33333333333333331</v>
      </c>
    </row>
    <row r="11" spans="1:672" x14ac:dyDescent="0.35">
      <c r="B11" s="6" t="s">
        <v>483</v>
      </c>
      <c r="C11" s="6">
        <v>7</v>
      </c>
      <c r="D11" s="12">
        <f>C11/C12</f>
        <v>0.1076923076923077</v>
      </c>
      <c r="E11" s="13"/>
      <c r="F11" s="6" t="s">
        <v>483</v>
      </c>
      <c r="G11" s="14">
        <v>7</v>
      </c>
      <c r="H11" s="12">
        <f>G11/G12</f>
        <v>0.13725490196078433</v>
      </c>
      <c r="I11" s="12">
        <f t="shared" si="537"/>
        <v>1</v>
      </c>
      <c r="J11" s="14">
        <v>0</v>
      </c>
      <c r="K11" s="12">
        <f>J11/J12</f>
        <v>0</v>
      </c>
      <c r="L11" s="22">
        <f t="shared" si="331"/>
        <v>0</v>
      </c>
      <c r="M11" s="24"/>
      <c r="N11" s="10" t="s">
        <v>483</v>
      </c>
      <c r="O11" s="9">
        <v>3</v>
      </c>
      <c r="P11" s="15">
        <f>O11/O12</f>
        <v>0.15</v>
      </c>
      <c r="Q11" s="15">
        <f t="shared" si="0"/>
        <v>0.42857142857142855</v>
      </c>
      <c r="R11" s="6">
        <v>2</v>
      </c>
      <c r="S11" s="15">
        <f>R11/R12</f>
        <v>0.1</v>
      </c>
      <c r="T11" s="15">
        <f t="shared" si="1"/>
        <v>0.2857142857142857</v>
      </c>
      <c r="U11" s="6">
        <v>2</v>
      </c>
      <c r="V11" s="15">
        <f>U11/U12</f>
        <v>0.08</v>
      </c>
      <c r="W11" s="15">
        <f t="shared" si="2"/>
        <v>0.2857142857142857</v>
      </c>
      <c r="X11" s="13"/>
      <c r="Y11" s="6" t="s">
        <v>483</v>
      </c>
      <c r="Z11" s="6">
        <v>2</v>
      </c>
      <c r="AA11" s="12">
        <f>Z11/Z12</f>
        <v>6.4516129032258063E-2</v>
      </c>
      <c r="AB11" s="15">
        <f t="shared" si="251"/>
        <v>0.2857142857142857</v>
      </c>
      <c r="AC11" s="6">
        <v>2</v>
      </c>
      <c r="AD11" s="12">
        <f t="shared" ref="AD11" si="609">AC11/AC12</f>
        <v>0.4</v>
      </c>
      <c r="AE11" s="15">
        <f t="shared" si="253"/>
        <v>0.2857142857142857</v>
      </c>
      <c r="AF11" s="6">
        <v>3</v>
      </c>
      <c r="AG11" s="12">
        <f t="shared" ref="AG11" si="610">AF11/AF12</f>
        <v>0.2</v>
      </c>
      <c r="AH11" s="15">
        <f t="shared" si="255"/>
        <v>0.42857142857142855</v>
      </c>
      <c r="AI11" s="6">
        <v>0</v>
      </c>
      <c r="AJ11" s="12">
        <f>AI11/AI12</f>
        <v>0</v>
      </c>
      <c r="AK11" s="15">
        <f t="shared" si="256"/>
        <v>0</v>
      </c>
      <c r="AL11" s="6">
        <v>0</v>
      </c>
      <c r="AM11" s="12">
        <f t="shared" ref="AM11" si="611">AL11/AL12</f>
        <v>0</v>
      </c>
      <c r="AN11" s="15">
        <f t="shared" si="258"/>
        <v>0</v>
      </c>
      <c r="AO11" s="6">
        <v>0</v>
      </c>
      <c r="AP11" s="12">
        <f t="shared" ref="AP11" si="612">AO11/AO12</f>
        <v>0</v>
      </c>
      <c r="AQ11" s="15">
        <f t="shared" si="260"/>
        <v>0</v>
      </c>
      <c r="AR11" s="13"/>
      <c r="AS11" s="6" t="s">
        <v>483</v>
      </c>
      <c r="AT11" s="6">
        <v>0</v>
      </c>
      <c r="AU11" s="12">
        <f>AT11/AT12</f>
        <v>0</v>
      </c>
      <c r="AV11" s="15">
        <f t="shared" si="261"/>
        <v>0</v>
      </c>
      <c r="AW11" s="6">
        <v>0</v>
      </c>
      <c r="AX11" s="12">
        <f t="shared" ref="AX11" si="613">AW11/AW12</f>
        <v>0</v>
      </c>
      <c r="AY11" s="15">
        <f t="shared" si="263"/>
        <v>0</v>
      </c>
      <c r="AZ11" s="6">
        <v>3</v>
      </c>
      <c r="BA11" s="12">
        <f t="shared" ref="BA11" si="614">AZ11/AZ12</f>
        <v>0.25</v>
      </c>
      <c r="BB11" s="15">
        <f t="shared" si="265"/>
        <v>0.42857142857142855</v>
      </c>
      <c r="BC11" s="6">
        <v>1</v>
      </c>
      <c r="BD11" s="12">
        <f>BC11/BC12</f>
        <v>7.6923076923076927E-2</v>
      </c>
      <c r="BE11" s="15">
        <f t="shared" si="266"/>
        <v>0.14285714285714285</v>
      </c>
      <c r="BF11" s="6">
        <v>0</v>
      </c>
      <c r="BG11" s="12">
        <f t="shared" ref="BG11" si="615">BF11/BF12</f>
        <v>0</v>
      </c>
      <c r="BH11" s="15">
        <f t="shared" si="268"/>
        <v>0</v>
      </c>
      <c r="BI11" s="6">
        <v>1</v>
      </c>
      <c r="BJ11" s="12">
        <f t="shared" ref="BJ11" si="616">BI11/BI12</f>
        <v>0.25</v>
      </c>
      <c r="BK11" s="15">
        <f t="shared" si="270"/>
        <v>0.14285714285714285</v>
      </c>
      <c r="BL11" s="6">
        <v>0</v>
      </c>
      <c r="BM11" s="12">
        <f>BL11/BL12</f>
        <v>0</v>
      </c>
      <c r="BN11" s="15">
        <f t="shared" si="271"/>
        <v>0</v>
      </c>
      <c r="BO11" s="6">
        <v>0</v>
      </c>
      <c r="BP11" s="12">
        <f t="shared" ref="BP11" si="617">BO11/BO12</f>
        <v>0</v>
      </c>
      <c r="BQ11" s="15">
        <f t="shared" si="273"/>
        <v>0</v>
      </c>
      <c r="BR11" s="6">
        <v>2</v>
      </c>
      <c r="BS11" s="12">
        <f t="shared" ref="BS11" si="618">BR11/BR12</f>
        <v>0.4</v>
      </c>
      <c r="BT11" s="15">
        <f t="shared" si="275"/>
        <v>0.2857142857142857</v>
      </c>
      <c r="BU11" s="35"/>
      <c r="BV11" s="13"/>
      <c r="BW11" s="13"/>
      <c r="BX11" s="13"/>
      <c r="BY11" s="13"/>
      <c r="BZ11" s="13"/>
      <c r="CA11" s="6" t="s">
        <v>483</v>
      </c>
      <c r="CB11" s="6">
        <v>3</v>
      </c>
      <c r="CC11" s="15">
        <f>CB11/CB12</f>
        <v>0.21428571428571427</v>
      </c>
      <c r="CD11" s="15">
        <f t="shared" si="13"/>
        <v>0.42857142857142855</v>
      </c>
      <c r="CE11" s="6">
        <v>0</v>
      </c>
      <c r="CF11" s="15">
        <f>CE11/CE12</f>
        <v>0</v>
      </c>
      <c r="CG11" s="15">
        <f t="shared" si="14"/>
        <v>0</v>
      </c>
      <c r="CH11" s="6">
        <v>2</v>
      </c>
      <c r="CI11" s="15">
        <f t="shared" ref="CI11" si="619">CH11/CH12</f>
        <v>0.15384615384615385</v>
      </c>
      <c r="CJ11" s="15">
        <f t="shared" si="16"/>
        <v>0.2857142857142857</v>
      </c>
      <c r="CK11" s="6">
        <v>0</v>
      </c>
      <c r="CL11" s="15">
        <f t="shared" ref="CL11" si="620">CK11/CK12</f>
        <v>0</v>
      </c>
      <c r="CM11" s="15">
        <f t="shared" si="18"/>
        <v>0</v>
      </c>
      <c r="CN11" s="6">
        <v>2</v>
      </c>
      <c r="CO11" s="15">
        <f t="shared" ref="CO11" si="621">CN11/CN12</f>
        <v>8.3333333333333329E-2</v>
      </c>
      <c r="CP11" s="15">
        <f t="shared" si="20"/>
        <v>0.2857142857142857</v>
      </c>
      <c r="CQ11" s="6">
        <v>0</v>
      </c>
      <c r="CR11" s="15">
        <f t="shared" ref="CR11" si="622">CQ11/CQ12</f>
        <v>0</v>
      </c>
      <c r="CS11" s="15">
        <f t="shared" si="22"/>
        <v>0</v>
      </c>
      <c r="CT11" s="13"/>
      <c r="CU11" s="6" t="s">
        <v>483</v>
      </c>
      <c r="CV11" s="6">
        <v>0</v>
      </c>
      <c r="CW11" s="15">
        <f>CV11/CV12</f>
        <v>0</v>
      </c>
      <c r="CX11" s="15">
        <f t="shared" si="23"/>
        <v>0</v>
      </c>
      <c r="CY11" s="6">
        <v>0</v>
      </c>
      <c r="CZ11" s="15">
        <f t="shared" ref="CZ11" si="623">CY11/CY12</f>
        <v>0</v>
      </c>
      <c r="DA11" s="15">
        <f t="shared" si="24"/>
        <v>0</v>
      </c>
      <c r="DB11" s="6">
        <v>3</v>
      </c>
      <c r="DC11" s="15">
        <f t="shared" ref="DC11" si="624">DB11/DB12</f>
        <v>0.3</v>
      </c>
      <c r="DD11" s="15">
        <f t="shared" si="25"/>
        <v>0.42857142857142855</v>
      </c>
      <c r="DE11" s="6">
        <v>0</v>
      </c>
      <c r="DF11" s="15">
        <f t="shared" ref="DF11" si="625">DE11/DE12</f>
        <v>0</v>
      </c>
      <c r="DG11" s="15">
        <f t="shared" si="27"/>
        <v>0</v>
      </c>
      <c r="DH11" s="6">
        <v>0</v>
      </c>
      <c r="DI11" s="15">
        <f t="shared" ref="DI11" si="626">DH11/DH12</f>
        <v>0</v>
      </c>
      <c r="DJ11" s="15">
        <f t="shared" si="29"/>
        <v>0</v>
      </c>
      <c r="DK11" s="6">
        <v>0</v>
      </c>
      <c r="DL11" s="15">
        <f t="shared" ref="DL11" si="627">DK11/DK12</f>
        <v>0</v>
      </c>
      <c r="DM11" s="15">
        <f t="shared" si="31"/>
        <v>0</v>
      </c>
      <c r="DN11" s="6">
        <v>1</v>
      </c>
      <c r="DO11" s="15">
        <f>DN11/DN12</f>
        <v>0.33333333333333331</v>
      </c>
      <c r="DP11" s="15">
        <f t="shared" si="32"/>
        <v>0.14285714285714285</v>
      </c>
      <c r="DQ11" s="6">
        <v>0</v>
      </c>
      <c r="DR11" s="15">
        <f t="shared" ref="DR11" si="628">DQ11/DQ12</f>
        <v>0</v>
      </c>
      <c r="DS11" s="15">
        <f t="shared" si="33"/>
        <v>0</v>
      </c>
      <c r="DT11" s="6">
        <v>1</v>
      </c>
      <c r="DU11" s="15">
        <f t="shared" ref="DU11" si="629">DT11/DT12</f>
        <v>0.14285714285714285</v>
      </c>
      <c r="DV11" s="15">
        <f t="shared" si="34"/>
        <v>0.14285714285714285</v>
      </c>
      <c r="DW11" s="6">
        <v>0</v>
      </c>
      <c r="DX11" s="15">
        <f t="shared" ref="DX11" si="630">DW11/DW12</f>
        <v>0</v>
      </c>
      <c r="DY11" s="15">
        <f t="shared" si="36"/>
        <v>0</v>
      </c>
      <c r="DZ11" s="6">
        <v>0</v>
      </c>
      <c r="EA11" s="15">
        <f t="shared" ref="EA11" si="631">DZ11/DZ12</f>
        <v>0</v>
      </c>
      <c r="EB11" s="15">
        <f t="shared" si="38"/>
        <v>0</v>
      </c>
      <c r="EC11" s="6">
        <v>0</v>
      </c>
      <c r="ED11" s="15">
        <f t="shared" ref="ED11" si="632">EC11/EC12</f>
        <v>0</v>
      </c>
      <c r="EE11" s="15">
        <f t="shared" si="40"/>
        <v>0</v>
      </c>
      <c r="EF11" s="6">
        <v>0</v>
      </c>
      <c r="EG11" s="15">
        <f t="shared" ref="EG11" si="633">EF11/EF12</f>
        <v>0</v>
      </c>
      <c r="EH11" s="15">
        <f t="shared" si="42"/>
        <v>0</v>
      </c>
      <c r="EI11" s="6">
        <v>2</v>
      </c>
      <c r="EJ11" s="15">
        <f>EI11/EI12</f>
        <v>0.33333333333333331</v>
      </c>
      <c r="EK11" s="15">
        <f t="shared" si="43"/>
        <v>0.2857142857142857</v>
      </c>
      <c r="EL11" s="6">
        <v>0</v>
      </c>
      <c r="EM11" s="15">
        <f t="shared" ref="EM11" si="634">EL11/EL12</f>
        <v>0</v>
      </c>
      <c r="EN11" s="15">
        <f t="shared" si="44"/>
        <v>0</v>
      </c>
      <c r="EO11" s="6">
        <v>0</v>
      </c>
      <c r="EP11" s="15">
        <f t="shared" ref="EP11" si="635">EO11/EO12</f>
        <v>0</v>
      </c>
      <c r="EQ11" s="15">
        <f t="shared" si="45"/>
        <v>0</v>
      </c>
      <c r="ER11" s="6">
        <v>0</v>
      </c>
      <c r="ES11" s="15">
        <f t="shared" ref="ES11" si="636">ER11/ER12</f>
        <v>0</v>
      </c>
      <c r="ET11" s="15">
        <f t="shared" si="47"/>
        <v>0</v>
      </c>
      <c r="EV11" s="6" t="s">
        <v>483</v>
      </c>
      <c r="EW11" s="14">
        <v>5</v>
      </c>
      <c r="EX11" s="16">
        <f>EW11/EW12</f>
        <v>0.11904761904761904</v>
      </c>
      <c r="EY11" s="16">
        <f t="shared" si="48"/>
        <v>0.7142857142857143</v>
      </c>
      <c r="EZ11" s="17">
        <v>2</v>
      </c>
      <c r="FA11" s="16">
        <f>EZ11/EZ12</f>
        <v>8.6956521739130432E-2</v>
      </c>
      <c r="FB11" s="16">
        <f t="shared" si="49"/>
        <v>0.2857142857142857</v>
      </c>
      <c r="FD11" s="6" t="s">
        <v>483</v>
      </c>
      <c r="FE11" s="14">
        <v>2</v>
      </c>
      <c r="FF11" s="16">
        <f>FE11/FE12</f>
        <v>0.13333333333333333</v>
      </c>
      <c r="FG11" s="16">
        <f t="shared" si="50"/>
        <v>0.2857142857142857</v>
      </c>
      <c r="FH11" s="14">
        <v>2</v>
      </c>
      <c r="FI11" s="16">
        <f t="shared" ref="FI11" si="637">FH11/FH12</f>
        <v>0.14285714285714285</v>
      </c>
      <c r="FJ11" s="16">
        <f t="shared" si="52"/>
        <v>0.2857142857142857</v>
      </c>
      <c r="FK11" s="14">
        <v>1</v>
      </c>
      <c r="FL11" s="16">
        <f t="shared" ref="FL11" si="638">FK11/FK12</f>
        <v>7.6923076923076927E-2</v>
      </c>
      <c r="FM11" s="16">
        <f t="shared" si="54"/>
        <v>0.14285714285714285</v>
      </c>
      <c r="FN11" s="14">
        <v>1</v>
      </c>
      <c r="FO11" s="16">
        <f>FN11/FN12</f>
        <v>0.2</v>
      </c>
      <c r="FP11" s="16">
        <f t="shared" si="55"/>
        <v>0.14285714285714285</v>
      </c>
      <c r="FQ11" s="14">
        <v>0</v>
      </c>
      <c r="FR11" s="16">
        <f t="shared" ref="FR11" si="639">FQ11/FQ12</f>
        <v>0</v>
      </c>
      <c r="FS11" s="16">
        <f t="shared" si="56"/>
        <v>0</v>
      </c>
      <c r="FT11" s="14">
        <v>1</v>
      </c>
      <c r="FU11" s="16">
        <f t="shared" ref="FU11" si="640">FT11/FT12</f>
        <v>8.3333333333333329E-2</v>
      </c>
      <c r="FV11" s="16">
        <f t="shared" si="58"/>
        <v>0.14285714285714285</v>
      </c>
      <c r="FW11" s="33"/>
      <c r="FX11" s="33"/>
      <c r="FY11" s="33"/>
      <c r="FZ11" s="33"/>
      <c r="GA11" s="6" t="s">
        <v>483</v>
      </c>
      <c r="GB11" s="6">
        <v>3</v>
      </c>
      <c r="GC11" s="15">
        <f>GB11/GB12</f>
        <v>0.25</v>
      </c>
      <c r="GD11" s="15">
        <f t="shared" si="59"/>
        <v>0.42857142857142855</v>
      </c>
      <c r="GE11" s="6">
        <v>4</v>
      </c>
      <c r="GF11" s="15">
        <f>GE11/GE12</f>
        <v>0.14814814814814814</v>
      </c>
      <c r="GG11" s="15">
        <f t="shared" si="60"/>
        <v>0.5714285714285714</v>
      </c>
      <c r="GH11" s="6">
        <v>0</v>
      </c>
      <c r="GI11" s="15">
        <f>GH11/GH12</f>
        <v>0</v>
      </c>
      <c r="GJ11" s="15">
        <f t="shared" si="61"/>
        <v>0</v>
      </c>
      <c r="GK11" s="6">
        <v>0</v>
      </c>
      <c r="GL11" s="15">
        <f>GK11/GK12</f>
        <v>0</v>
      </c>
      <c r="GM11" s="15">
        <f t="shared" si="62"/>
        <v>0</v>
      </c>
      <c r="GN11" s="6">
        <v>0</v>
      </c>
      <c r="GO11" s="15">
        <f>GN11/GN12</f>
        <v>0</v>
      </c>
      <c r="GP11" s="15">
        <f t="shared" si="63"/>
        <v>0</v>
      </c>
      <c r="GQ11" s="6">
        <v>0</v>
      </c>
      <c r="GR11" s="15">
        <f>GQ11/GQ12</f>
        <v>0</v>
      </c>
      <c r="GS11" s="15">
        <f t="shared" si="64"/>
        <v>0</v>
      </c>
      <c r="GT11" s="6">
        <v>0</v>
      </c>
      <c r="GU11" s="15">
        <f>GT11/GT12</f>
        <v>0</v>
      </c>
      <c r="GV11" s="15">
        <f t="shared" si="65"/>
        <v>0</v>
      </c>
      <c r="GW11" s="33"/>
      <c r="GX11" s="6" t="s">
        <v>483</v>
      </c>
      <c r="GY11" s="6">
        <v>1</v>
      </c>
      <c r="GZ11" s="15">
        <f>GY11/GY12</f>
        <v>0.125</v>
      </c>
      <c r="HA11" s="15">
        <f t="shared" si="66"/>
        <v>0.14285714285714285</v>
      </c>
      <c r="HB11" s="6">
        <v>2</v>
      </c>
      <c r="HC11" s="15">
        <f>HB11/HB12</f>
        <v>0.22222222222222221</v>
      </c>
      <c r="HD11" s="15">
        <f t="shared" si="67"/>
        <v>0.2857142857142857</v>
      </c>
      <c r="HE11" s="6">
        <v>0</v>
      </c>
      <c r="HF11" s="15">
        <f>HE11/HE12</f>
        <v>0</v>
      </c>
      <c r="HG11" s="15">
        <f t="shared" si="68"/>
        <v>0</v>
      </c>
      <c r="HH11" s="6">
        <v>0</v>
      </c>
      <c r="HI11" s="15">
        <f>HH11/HH12</f>
        <v>0</v>
      </c>
      <c r="HJ11" s="15">
        <f t="shared" si="69"/>
        <v>0</v>
      </c>
      <c r="HK11" s="6">
        <v>0</v>
      </c>
      <c r="HL11" s="15">
        <f>HK11/HK12</f>
        <v>0</v>
      </c>
      <c r="HM11" s="15">
        <f t="shared" si="70"/>
        <v>0</v>
      </c>
      <c r="HN11" s="6">
        <v>2</v>
      </c>
      <c r="HO11" s="15">
        <f>HN11/HN12</f>
        <v>0.22222222222222221</v>
      </c>
      <c r="HP11" s="15">
        <f t="shared" si="71"/>
        <v>0.2857142857142857</v>
      </c>
      <c r="HQ11" s="6">
        <v>0</v>
      </c>
      <c r="HR11" s="15">
        <f>HQ11/HQ12</f>
        <v>0</v>
      </c>
      <c r="HS11" s="15">
        <f t="shared" si="72"/>
        <v>0</v>
      </c>
      <c r="HT11" s="6">
        <v>0</v>
      </c>
      <c r="HU11" s="15">
        <f>HT11/HT12</f>
        <v>0</v>
      </c>
      <c r="HV11" s="15">
        <f t="shared" si="73"/>
        <v>0</v>
      </c>
      <c r="HW11" s="6">
        <v>2</v>
      </c>
      <c r="HX11" s="15">
        <f>HW11/HW12</f>
        <v>0.2857142857142857</v>
      </c>
      <c r="HY11" s="15">
        <f t="shared" si="74"/>
        <v>0.2857142857142857</v>
      </c>
      <c r="HZ11" s="6">
        <v>0</v>
      </c>
      <c r="IA11" s="15">
        <f>HZ11/HZ12</f>
        <v>0</v>
      </c>
      <c r="IB11" s="15">
        <f t="shared" si="75"/>
        <v>0</v>
      </c>
      <c r="IC11" s="6">
        <v>0</v>
      </c>
      <c r="ID11" s="15">
        <f>IC11/IC12</f>
        <v>0</v>
      </c>
      <c r="IE11" s="15">
        <f t="shared" si="76"/>
        <v>0</v>
      </c>
      <c r="IF11" s="6">
        <v>0</v>
      </c>
      <c r="IG11" s="15">
        <f>IF11/IF12</f>
        <v>0</v>
      </c>
      <c r="IH11" s="15">
        <f t="shared" si="77"/>
        <v>0</v>
      </c>
      <c r="IJ11" s="6" t="s">
        <v>483</v>
      </c>
      <c r="IK11" s="6">
        <v>2</v>
      </c>
      <c r="IL11" s="15">
        <f>IK11/IK12</f>
        <v>0.33333333333333331</v>
      </c>
      <c r="IM11" s="15">
        <f t="shared" si="78"/>
        <v>0.2857142857142857</v>
      </c>
      <c r="IN11" s="6">
        <v>1</v>
      </c>
      <c r="IO11" s="15">
        <f>IN11/IN12</f>
        <v>0.1</v>
      </c>
      <c r="IP11" s="15">
        <f t="shared" si="79"/>
        <v>0.14285714285714285</v>
      </c>
      <c r="IQ11" s="6">
        <v>0</v>
      </c>
      <c r="IR11" s="15">
        <f>IQ11/IQ12</f>
        <v>0</v>
      </c>
      <c r="IS11" s="15">
        <f t="shared" si="80"/>
        <v>0</v>
      </c>
      <c r="IT11" s="6">
        <v>3</v>
      </c>
      <c r="IU11" s="15">
        <f t="shared" ref="IU11" si="641">IT11/IT12</f>
        <v>0.125</v>
      </c>
      <c r="IV11" s="15">
        <f t="shared" si="82"/>
        <v>0.42857142857142855</v>
      </c>
      <c r="IW11" s="6">
        <v>0</v>
      </c>
      <c r="IX11" s="15">
        <f t="shared" ref="IX11" si="642">IW11/IW12</f>
        <v>0</v>
      </c>
      <c r="IY11" s="15">
        <f t="shared" si="84"/>
        <v>0</v>
      </c>
      <c r="IZ11" s="6">
        <v>1</v>
      </c>
      <c r="JA11" s="15">
        <f t="shared" ref="JA11" si="643">IZ11/IZ12</f>
        <v>0.25</v>
      </c>
      <c r="JB11" s="15">
        <f t="shared" si="86"/>
        <v>0.14285714285714285</v>
      </c>
      <c r="JC11" s="6">
        <v>0</v>
      </c>
      <c r="JD11" s="15">
        <f t="shared" ref="JD11" si="644">JC11/JC12</f>
        <v>0</v>
      </c>
      <c r="JE11" s="15">
        <f t="shared" si="88"/>
        <v>0</v>
      </c>
      <c r="JF11" s="6">
        <v>0</v>
      </c>
      <c r="JG11" s="15">
        <f>JF11/JF12</f>
        <v>0</v>
      </c>
      <c r="JH11" s="15">
        <f t="shared" si="89"/>
        <v>0</v>
      </c>
      <c r="JI11" s="6">
        <v>0</v>
      </c>
      <c r="JJ11" s="15">
        <f>JI11/JI12</f>
        <v>0</v>
      </c>
      <c r="JK11" s="15">
        <f t="shared" si="295"/>
        <v>0</v>
      </c>
      <c r="JL11" s="6">
        <v>0</v>
      </c>
      <c r="JM11" s="15">
        <f t="shared" ref="JM11" si="645">JL11/JL12</f>
        <v>0</v>
      </c>
      <c r="JN11" s="15">
        <f t="shared" si="91"/>
        <v>0</v>
      </c>
      <c r="JO11" s="6">
        <v>0</v>
      </c>
      <c r="JP11" s="15">
        <f t="shared" ref="JP11" si="646">JO11/JO12</f>
        <v>0</v>
      </c>
      <c r="JQ11" s="15">
        <f t="shared" si="93"/>
        <v>0</v>
      </c>
      <c r="JS11" s="6" t="s">
        <v>483</v>
      </c>
      <c r="JT11" s="6">
        <v>1</v>
      </c>
      <c r="JU11" s="15">
        <f>JT11/JT12</f>
        <v>0.16666666666666666</v>
      </c>
      <c r="JV11" s="15">
        <f t="shared" si="297"/>
        <v>0.14285714285714285</v>
      </c>
      <c r="JW11" s="6">
        <v>0</v>
      </c>
      <c r="JX11" s="15">
        <f>JW11/JW12</f>
        <v>0</v>
      </c>
      <c r="JY11" s="15">
        <f t="shared" si="94"/>
        <v>0</v>
      </c>
      <c r="JZ11" s="6">
        <v>0</v>
      </c>
      <c r="KA11" s="15">
        <f>JZ11/JZ12</f>
        <v>0</v>
      </c>
      <c r="KB11" s="15">
        <f t="shared" si="95"/>
        <v>0</v>
      </c>
      <c r="KC11" s="6">
        <v>2</v>
      </c>
      <c r="KD11" s="15">
        <f t="shared" ref="KD11" si="647">KC11/KC12</f>
        <v>0.18181818181818182</v>
      </c>
      <c r="KE11" s="15">
        <f t="shared" si="97"/>
        <v>0.2857142857142857</v>
      </c>
      <c r="KF11" s="6">
        <v>0</v>
      </c>
      <c r="KG11" s="15">
        <f>KF11/KF12</f>
        <v>0</v>
      </c>
      <c r="KH11" s="15">
        <f t="shared" si="98"/>
        <v>0</v>
      </c>
      <c r="KI11" s="6">
        <v>0</v>
      </c>
      <c r="KJ11" s="15">
        <f>KI11/KI12</f>
        <v>0</v>
      </c>
      <c r="KK11" s="15">
        <f t="shared" si="99"/>
        <v>0</v>
      </c>
      <c r="KL11" s="6">
        <v>1</v>
      </c>
      <c r="KM11" s="15">
        <f t="shared" ref="KM11" si="648">KL11/KL12</f>
        <v>0.16666666666666666</v>
      </c>
      <c r="KN11" s="15">
        <f t="shared" si="101"/>
        <v>0.14285714285714285</v>
      </c>
      <c r="KO11" s="6">
        <v>0</v>
      </c>
      <c r="KP11" s="15">
        <f t="shared" ref="KP11" si="649">KO11/KO12</f>
        <v>0</v>
      </c>
      <c r="KQ11" s="15">
        <f t="shared" si="103"/>
        <v>0</v>
      </c>
      <c r="KR11" s="6">
        <v>1</v>
      </c>
      <c r="KS11" s="15">
        <f t="shared" ref="KS11" si="650">KR11/KR12</f>
        <v>1</v>
      </c>
      <c r="KT11" s="15">
        <f t="shared" si="105"/>
        <v>0.14285714285714285</v>
      </c>
      <c r="KU11" s="6">
        <v>0</v>
      </c>
      <c r="KV11" s="15">
        <f t="shared" ref="KV11" si="651">KU11/KU12</f>
        <v>0</v>
      </c>
      <c r="KW11" s="15">
        <f t="shared" si="107"/>
        <v>0</v>
      </c>
      <c r="KX11" s="6">
        <v>1</v>
      </c>
      <c r="KY11" s="15">
        <f>KX11/KX12</f>
        <v>0.33333333333333331</v>
      </c>
      <c r="KZ11" s="15">
        <f t="shared" si="108"/>
        <v>0.14285714285714285</v>
      </c>
      <c r="LA11" s="6">
        <v>1</v>
      </c>
      <c r="LB11" s="15">
        <f>LA11/LA12</f>
        <v>0.16666666666666666</v>
      </c>
      <c r="LC11" s="15">
        <f t="shared" si="109"/>
        <v>0.14285714285714285</v>
      </c>
      <c r="LD11" s="6">
        <v>0</v>
      </c>
      <c r="LE11" s="15">
        <f t="shared" ref="LE11" si="652">LD11/LD12</f>
        <v>0</v>
      </c>
      <c r="LF11" s="15">
        <f t="shared" si="111"/>
        <v>0</v>
      </c>
      <c r="LG11" s="6">
        <v>0</v>
      </c>
      <c r="LH11" s="15">
        <f t="shared" ref="LH11" si="653">LG11/LG12</f>
        <v>0</v>
      </c>
      <c r="LI11" s="15">
        <f t="shared" si="113"/>
        <v>0</v>
      </c>
      <c r="LJ11" s="6">
        <v>0</v>
      </c>
      <c r="LK11" s="15">
        <f t="shared" ref="LK11" si="654">LJ11/LJ12</f>
        <v>0</v>
      </c>
      <c r="LL11" s="15">
        <f t="shared" si="115"/>
        <v>0</v>
      </c>
      <c r="LM11" s="35"/>
      <c r="LO11" s="6" t="s">
        <v>483</v>
      </c>
      <c r="LP11" s="6">
        <v>0</v>
      </c>
      <c r="LQ11" s="15">
        <f>LP11/LP12</f>
        <v>0</v>
      </c>
      <c r="LR11" s="15">
        <f t="shared" si="116"/>
        <v>0</v>
      </c>
      <c r="LS11" s="6">
        <v>0</v>
      </c>
      <c r="LT11" s="15">
        <f>LS11/LS12</f>
        <v>0</v>
      </c>
      <c r="LU11" s="15">
        <f t="shared" si="117"/>
        <v>0</v>
      </c>
      <c r="LV11" s="6">
        <v>0</v>
      </c>
      <c r="LW11" s="15">
        <f>LV11/LV12</f>
        <v>0</v>
      </c>
      <c r="LX11" s="15">
        <f t="shared" si="118"/>
        <v>0</v>
      </c>
      <c r="LY11" s="6">
        <v>0</v>
      </c>
      <c r="LZ11" s="15">
        <f t="shared" ref="LZ11" si="655">LY11/LY12</f>
        <v>0</v>
      </c>
      <c r="MA11" s="15">
        <f t="shared" si="120"/>
        <v>0</v>
      </c>
      <c r="MB11" s="6">
        <v>0</v>
      </c>
      <c r="MC11" s="15">
        <f>MB11/MB12</f>
        <v>0</v>
      </c>
      <c r="MD11" s="15">
        <f t="shared" si="121"/>
        <v>0</v>
      </c>
      <c r="ME11" s="6">
        <v>2</v>
      </c>
      <c r="MF11" s="15">
        <f>ME11/ME12</f>
        <v>0.5</v>
      </c>
      <c r="MG11" s="15">
        <f t="shared" si="122"/>
        <v>0.2857142857142857</v>
      </c>
      <c r="MH11" s="6">
        <v>0</v>
      </c>
      <c r="MI11" s="15">
        <f>MH11/MH12</f>
        <v>0</v>
      </c>
      <c r="MJ11" s="15">
        <f t="shared" si="123"/>
        <v>0</v>
      </c>
      <c r="MK11" s="6">
        <v>0</v>
      </c>
      <c r="ML11" s="15">
        <f>MK11/MK12</f>
        <v>0</v>
      </c>
      <c r="MM11" s="15">
        <f t="shared" si="124"/>
        <v>0</v>
      </c>
      <c r="MN11" s="6">
        <v>1</v>
      </c>
      <c r="MO11" s="15">
        <f>MN11/MN12</f>
        <v>0.2</v>
      </c>
      <c r="MP11" s="15">
        <f t="shared" si="125"/>
        <v>0.14285714285714285</v>
      </c>
      <c r="MQ11" s="6">
        <v>1</v>
      </c>
      <c r="MR11" s="15">
        <f>MQ11/MQ12</f>
        <v>1</v>
      </c>
      <c r="MS11" s="15">
        <f t="shared" si="126"/>
        <v>0.14285714285714285</v>
      </c>
      <c r="MT11" s="6">
        <v>0</v>
      </c>
      <c r="MU11" s="15">
        <f>MT11/MT12</f>
        <v>0</v>
      </c>
      <c r="MV11" s="15">
        <f t="shared" si="127"/>
        <v>0</v>
      </c>
      <c r="MW11" s="6">
        <v>0</v>
      </c>
      <c r="MX11" s="15">
        <f>MW11/MW12</f>
        <v>0</v>
      </c>
      <c r="MY11" s="15">
        <f t="shared" si="128"/>
        <v>0</v>
      </c>
      <c r="MZ11" s="6">
        <v>0</v>
      </c>
      <c r="NA11" s="15">
        <f>MZ11/MZ12</f>
        <v>0</v>
      </c>
      <c r="NB11" s="15">
        <f t="shared" si="129"/>
        <v>0</v>
      </c>
      <c r="NC11" s="6">
        <v>1</v>
      </c>
      <c r="ND11" s="15">
        <f>NC11/NC12</f>
        <v>0.1111111111111111</v>
      </c>
      <c r="NE11" s="15">
        <f t="shared" si="130"/>
        <v>0.14285714285714285</v>
      </c>
      <c r="NG11" s="6" t="s">
        <v>483</v>
      </c>
      <c r="NH11" s="6">
        <v>1</v>
      </c>
      <c r="NI11" s="15">
        <f>NH11/NH12</f>
        <v>0.2</v>
      </c>
      <c r="NJ11" s="15">
        <f t="shared" si="131"/>
        <v>0.14285714285714285</v>
      </c>
      <c r="NK11" s="6">
        <v>1</v>
      </c>
      <c r="NL11" s="15">
        <f>NK11/NK12</f>
        <v>0.2</v>
      </c>
      <c r="NM11" s="15">
        <f t="shared" si="132"/>
        <v>0.14285714285714285</v>
      </c>
      <c r="NN11" s="6">
        <v>1</v>
      </c>
      <c r="NO11" s="15">
        <f t="shared" ref="NO11" si="656">NN11/NN12</f>
        <v>1</v>
      </c>
      <c r="NP11" s="15">
        <f t="shared" si="134"/>
        <v>0.14285714285714285</v>
      </c>
      <c r="NQ11" s="6">
        <v>0</v>
      </c>
      <c r="NR11" s="15">
        <f>NQ11/NQ12</f>
        <v>0</v>
      </c>
      <c r="NS11" s="15">
        <f t="shared" si="135"/>
        <v>0</v>
      </c>
      <c r="NT11" s="6">
        <v>1</v>
      </c>
      <c r="NU11" s="15">
        <f>NT11/NT12</f>
        <v>0.33333333333333331</v>
      </c>
      <c r="NV11" s="15">
        <f t="shared" si="136"/>
        <v>0.14285714285714285</v>
      </c>
      <c r="NW11" s="6">
        <v>0</v>
      </c>
      <c r="NX11" s="15">
        <f>NW11/NW12</f>
        <v>0</v>
      </c>
      <c r="NY11" s="15">
        <f t="shared" si="137"/>
        <v>0</v>
      </c>
      <c r="NZ11" s="6">
        <v>0</v>
      </c>
      <c r="OA11" s="15">
        <f>NZ11/NZ12</f>
        <v>0</v>
      </c>
      <c r="OB11" s="15">
        <f t="shared" si="138"/>
        <v>0</v>
      </c>
      <c r="OC11" s="6">
        <v>0</v>
      </c>
      <c r="OD11" s="15">
        <f t="shared" ref="OD11" si="657">OC11/OC12</f>
        <v>0</v>
      </c>
      <c r="OE11" s="15">
        <f t="shared" si="140"/>
        <v>0</v>
      </c>
      <c r="OF11" s="6">
        <v>1</v>
      </c>
      <c r="OG11" s="15">
        <f>OF11/OF12</f>
        <v>0.33333333333333331</v>
      </c>
      <c r="OH11" s="15">
        <f t="shared" si="141"/>
        <v>0.14285714285714285</v>
      </c>
      <c r="OI11" s="6">
        <v>2</v>
      </c>
      <c r="OJ11" s="15">
        <f>OI11/OI12</f>
        <v>0.66666666666666663</v>
      </c>
      <c r="OK11" s="15">
        <f t="shared" si="142"/>
        <v>0.2857142857142857</v>
      </c>
      <c r="OL11" s="6">
        <v>0</v>
      </c>
      <c r="OM11" s="15">
        <f>OL11/OL12</f>
        <v>0</v>
      </c>
      <c r="ON11" s="15">
        <f t="shared" si="143"/>
        <v>0</v>
      </c>
      <c r="OO11" s="6">
        <v>0</v>
      </c>
      <c r="OP11" s="15">
        <f>OO11/OO12</f>
        <v>0</v>
      </c>
      <c r="OQ11" s="15">
        <f t="shared" si="144"/>
        <v>0</v>
      </c>
      <c r="OR11" s="6">
        <v>0</v>
      </c>
      <c r="OS11" s="15">
        <f t="shared" ref="OS11" si="658">OR11/OR12</f>
        <v>0</v>
      </c>
      <c r="OT11" s="15">
        <f t="shared" si="146"/>
        <v>0</v>
      </c>
      <c r="OU11" s="6">
        <v>0</v>
      </c>
      <c r="OV11" s="15">
        <f t="shared" ref="OV11" si="659">OU11/OU12</f>
        <v>0</v>
      </c>
      <c r="OW11" s="15">
        <f t="shared" si="148"/>
        <v>0</v>
      </c>
      <c r="OX11" s="6">
        <v>0</v>
      </c>
      <c r="OY11" s="15">
        <f>OX11/OX12</f>
        <v>0</v>
      </c>
      <c r="OZ11" s="15">
        <f t="shared" si="149"/>
        <v>0</v>
      </c>
      <c r="PA11" s="6">
        <v>0</v>
      </c>
      <c r="PB11" s="15">
        <f>PA11/PA12</f>
        <v>0</v>
      </c>
      <c r="PC11" s="15">
        <f t="shared" si="150"/>
        <v>0</v>
      </c>
      <c r="PD11" s="6">
        <v>0</v>
      </c>
      <c r="PE11" s="15">
        <f t="shared" ref="PE11" si="660">PD11/PD12</f>
        <v>0</v>
      </c>
      <c r="PF11" s="15">
        <f t="shared" si="152"/>
        <v>0</v>
      </c>
      <c r="PG11" s="6">
        <v>0</v>
      </c>
      <c r="PH11" s="15">
        <f t="shared" ref="PH11" si="661">PG11/PG12</f>
        <v>0</v>
      </c>
      <c r="PI11" s="15">
        <f t="shared" si="154"/>
        <v>0</v>
      </c>
      <c r="PJ11" s="6">
        <v>0</v>
      </c>
      <c r="PK11" s="15">
        <f>PJ11/PJ12</f>
        <v>0</v>
      </c>
      <c r="PL11" s="15">
        <f t="shared" si="155"/>
        <v>0</v>
      </c>
      <c r="PM11" s="6">
        <v>0</v>
      </c>
      <c r="PN11" s="15">
        <f>PM11/PM12</f>
        <v>0</v>
      </c>
      <c r="PO11" s="15">
        <f t="shared" si="156"/>
        <v>0</v>
      </c>
      <c r="PQ11" s="6" t="s">
        <v>483</v>
      </c>
      <c r="PR11" s="6">
        <v>0</v>
      </c>
      <c r="PS11" s="15">
        <f>PR11/PR12</f>
        <v>0</v>
      </c>
      <c r="PT11" s="15">
        <f t="shared" si="157"/>
        <v>0</v>
      </c>
      <c r="PU11" s="6">
        <v>1</v>
      </c>
      <c r="PV11" s="15">
        <f>PU11/PU12</f>
        <v>0.2</v>
      </c>
      <c r="PW11" s="15">
        <f t="shared" si="158"/>
        <v>0.14285714285714285</v>
      </c>
      <c r="PX11" s="6">
        <v>0</v>
      </c>
      <c r="PY11" s="15">
        <f>PX11/PX12</f>
        <v>0</v>
      </c>
      <c r="PZ11" s="15">
        <f t="shared" si="159"/>
        <v>0</v>
      </c>
      <c r="QA11" s="6">
        <v>0</v>
      </c>
      <c r="QB11" s="15">
        <f>QA11/QA12</f>
        <v>0</v>
      </c>
      <c r="QC11" s="15">
        <f t="shared" si="160"/>
        <v>0</v>
      </c>
      <c r="QD11" s="6">
        <v>0</v>
      </c>
      <c r="QE11" s="15">
        <f t="shared" ref="QE11" si="662">QD11/QD12</f>
        <v>0</v>
      </c>
      <c r="QF11" s="15">
        <f t="shared" si="162"/>
        <v>0</v>
      </c>
      <c r="QG11" s="6">
        <v>0</v>
      </c>
      <c r="QH11" s="15">
        <f t="shared" ref="QH11" si="663">QG11/QG12</f>
        <v>0</v>
      </c>
      <c r="QI11" s="15">
        <f t="shared" si="164"/>
        <v>0</v>
      </c>
      <c r="QJ11" s="6">
        <v>2</v>
      </c>
      <c r="QK11" s="15">
        <f>QJ11/QJ12</f>
        <v>0.66666666666666663</v>
      </c>
      <c r="QL11" s="15">
        <f t="shared" si="165"/>
        <v>0.2857142857142857</v>
      </c>
      <c r="QM11" s="6">
        <v>0</v>
      </c>
      <c r="QN11" s="15">
        <f>QM11/QM12</f>
        <v>0</v>
      </c>
      <c r="QO11" s="15">
        <f t="shared" si="166"/>
        <v>0</v>
      </c>
      <c r="QP11" s="6">
        <v>0</v>
      </c>
      <c r="QQ11" s="15">
        <f>QP11/QP12</f>
        <v>0</v>
      </c>
      <c r="QR11" s="15">
        <f t="shared" si="167"/>
        <v>0</v>
      </c>
      <c r="QS11" s="6">
        <v>0</v>
      </c>
      <c r="QT11" s="15">
        <f>QS11/QS12</f>
        <v>0</v>
      </c>
      <c r="QU11" s="15">
        <f t="shared" si="168"/>
        <v>0</v>
      </c>
      <c r="QV11" s="6">
        <v>1</v>
      </c>
      <c r="QW11" s="15">
        <f t="shared" ref="QW11" si="664">QV11/QV12</f>
        <v>0.33333333333333331</v>
      </c>
      <c r="QX11" s="15">
        <f t="shared" si="170"/>
        <v>0.14285714285714285</v>
      </c>
      <c r="QY11" s="6">
        <v>0</v>
      </c>
      <c r="QZ11" s="15">
        <f>QY11/QY12</f>
        <v>0</v>
      </c>
      <c r="RA11" s="15">
        <f t="shared" si="171"/>
        <v>0</v>
      </c>
      <c r="RB11" s="6">
        <v>0</v>
      </c>
      <c r="RC11" s="15">
        <f>RB11/RB12</f>
        <v>0</v>
      </c>
      <c r="RD11" s="15">
        <f t="shared" si="172"/>
        <v>0</v>
      </c>
      <c r="RE11" s="6">
        <v>0</v>
      </c>
      <c r="RF11" s="15">
        <f>RE11/RE12</f>
        <v>0</v>
      </c>
      <c r="RG11" s="15">
        <f t="shared" si="173"/>
        <v>0</v>
      </c>
      <c r="RH11" s="6">
        <v>1</v>
      </c>
      <c r="RI11" s="15">
        <f>RH11/RH12</f>
        <v>1</v>
      </c>
      <c r="RJ11" s="15">
        <f t="shared" si="174"/>
        <v>0.14285714285714285</v>
      </c>
      <c r="RK11" s="6">
        <v>0</v>
      </c>
      <c r="RL11" s="15">
        <f>RK11/RK12</f>
        <v>0</v>
      </c>
      <c r="RM11" s="15">
        <f t="shared" si="175"/>
        <v>0</v>
      </c>
      <c r="RN11" s="6">
        <v>0</v>
      </c>
      <c r="RO11" s="15">
        <f>RN11/RN12</f>
        <v>0</v>
      </c>
      <c r="RP11" s="15">
        <f t="shared" si="176"/>
        <v>0</v>
      </c>
      <c r="RQ11" s="6">
        <v>1</v>
      </c>
      <c r="RR11" s="15">
        <f>RQ11/RQ12</f>
        <v>0.5</v>
      </c>
      <c r="RS11" s="15">
        <f t="shared" si="177"/>
        <v>0.14285714285714285</v>
      </c>
      <c r="RT11" s="6">
        <v>0</v>
      </c>
      <c r="RU11" s="15">
        <f>RT11/RT12</f>
        <v>0</v>
      </c>
      <c r="RV11" s="15">
        <f t="shared" si="178"/>
        <v>0</v>
      </c>
      <c r="RW11" s="6">
        <v>0</v>
      </c>
      <c r="RX11" s="15">
        <f>RW11/RW12</f>
        <v>0</v>
      </c>
      <c r="RY11" s="15">
        <f t="shared" si="179"/>
        <v>0</v>
      </c>
      <c r="RZ11" s="6">
        <v>1</v>
      </c>
      <c r="SA11" s="15">
        <f>RZ11/RZ12</f>
        <v>1</v>
      </c>
      <c r="SB11" s="15">
        <f t="shared" si="180"/>
        <v>0.14285714285714285</v>
      </c>
      <c r="SC11" s="54">
        <v>0</v>
      </c>
      <c r="SD11" s="15">
        <f>SC11/SC12</f>
        <v>0</v>
      </c>
      <c r="SE11" s="15">
        <f t="shared" si="181"/>
        <v>0</v>
      </c>
      <c r="SF11" s="6">
        <v>0</v>
      </c>
      <c r="SG11" s="15">
        <f>SF11/SF12</f>
        <v>0</v>
      </c>
      <c r="SH11" s="15">
        <f t="shared" si="182"/>
        <v>0</v>
      </c>
      <c r="SI11" s="6">
        <v>0</v>
      </c>
      <c r="SJ11" s="15">
        <f>SI11/SI12</f>
        <v>0</v>
      </c>
      <c r="SK11" s="15">
        <f t="shared" si="183"/>
        <v>0</v>
      </c>
      <c r="SL11" s="6">
        <v>0</v>
      </c>
      <c r="SM11" s="15">
        <f>SL11/SL12</f>
        <v>0</v>
      </c>
      <c r="SN11" s="15">
        <f t="shared" si="184"/>
        <v>0</v>
      </c>
      <c r="SP11" s="6" t="s">
        <v>483</v>
      </c>
      <c r="SQ11" s="6">
        <v>2</v>
      </c>
      <c r="SR11" s="15">
        <f>SQ11/SQ12</f>
        <v>8.3333333333333329E-2</v>
      </c>
      <c r="SS11" s="15">
        <f t="shared" si="185"/>
        <v>0.2857142857142857</v>
      </c>
      <c r="ST11" s="6">
        <v>4</v>
      </c>
      <c r="SU11" s="15">
        <f>ST11/ST12</f>
        <v>0.25</v>
      </c>
      <c r="SV11" s="15">
        <f t="shared" si="186"/>
        <v>0.5714285714285714</v>
      </c>
      <c r="SW11" s="6">
        <v>1</v>
      </c>
      <c r="SX11" s="15">
        <f t="shared" ref="SX11" si="665">SW11/SW12</f>
        <v>0.5</v>
      </c>
      <c r="SY11" s="15">
        <f t="shared" si="188"/>
        <v>0.14285714285714285</v>
      </c>
      <c r="SZ11" s="6">
        <v>0</v>
      </c>
      <c r="TA11" s="15">
        <f>SZ11/SZ12</f>
        <v>0</v>
      </c>
      <c r="TB11" s="15">
        <f t="shared" si="189"/>
        <v>0</v>
      </c>
      <c r="TC11" s="6">
        <v>0</v>
      </c>
      <c r="TD11" s="15">
        <f>TC11/TC12</f>
        <v>0</v>
      </c>
      <c r="TE11" s="15">
        <f t="shared" si="190"/>
        <v>0</v>
      </c>
      <c r="TF11" s="6">
        <v>0</v>
      </c>
      <c r="TG11" s="15">
        <f t="shared" ref="TG11" si="666">TF11/TF12</f>
        <v>0</v>
      </c>
      <c r="TH11" s="15">
        <f t="shared" si="192"/>
        <v>0</v>
      </c>
      <c r="TI11" s="6">
        <v>0</v>
      </c>
      <c r="TJ11" s="15">
        <f>TI11/TI12</f>
        <v>0</v>
      </c>
      <c r="TK11" s="15">
        <f t="shared" si="193"/>
        <v>0</v>
      </c>
      <c r="TL11" s="6">
        <v>0</v>
      </c>
      <c r="TM11" s="15">
        <f>TL11/TL12</f>
        <v>0</v>
      </c>
      <c r="TN11" s="15">
        <f t="shared" si="194"/>
        <v>0</v>
      </c>
      <c r="TO11" s="6">
        <v>0</v>
      </c>
      <c r="TP11" s="15">
        <f>TO11/TO12</f>
        <v>0</v>
      </c>
      <c r="TQ11" s="15">
        <f t="shared" si="195"/>
        <v>0</v>
      </c>
      <c r="TR11" s="35"/>
      <c r="TS11" s="6" t="s">
        <v>483</v>
      </c>
      <c r="TT11" s="6">
        <v>1</v>
      </c>
      <c r="TU11" s="15">
        <f>TT11/TT12</f>
        <v>0.1</v>
      </c>
      <c r="TV11" s="15">
        <f t="shared" si="196"/>
        <v>0.14285714285714285</v>
      </c>
      <c r="TW11" s="6">
        <v>2</v>
      </c>
      <c r="TX11" s="15">
        <f>TW11/TW12</f>
        <v>0.25</v>
      </c>
      <c r="TY11" s="15">
        <f t="shared" si="197"/>
        <v>0.2857142857142857</v>
      </c>
      <c r="TZ11" s="6">
        <v>0</v>
      </c>
      <c r="UA11" s="15">
        <f>TZ11/TZ12</f>
        <v>0</v>
      </c>
      <c r="UB11" s="15">
        <f t="shared" si="198"/>
        <v>0</v>
      </c>
      <c r="UC11" s="6">
        <v>0</v>
      </c>
      <c r="UD11" s="15">
        <f>UC11/UC12</f>
        <v>0</v>
      </c>
      <c r="UE11" s="15">
        <f t="shared" si="199"/>
        <v>0</v>
      </c>
      <c r="UF11" s="6">
        <v>0</v>
      </c>
      <c r="UG11" s="15">
        <f>UF11/UF12</f>
        <v>0</v>
      </c>
      <c r="UH11" s="15">
        <f t="shared" si="200"/>
        <v>0</v>
      </c>
      <c r="UI11" s="6">
        <v>1</v>
      </c>
      <c r="UJ11" s="15">
        <f>UI11/UI12</f>
        <v>0.33333333333333331</v>
      </c>
      <c r="UK11" s="15">
        <f t="shared" si="201"/>
        <v>0.14285714285714285</v>
      </c>
      <c r="UL11" s="6">
        <v>1</v>
      </c>
      <c r="UM11" s="15">
        <f t="shared" ref="UM11" si="667">UL11/UL12</f>
        <v>0.5</v>
      </c>
      <c r="UN11" s="15">
        <f t="shared" si="203"/>
        <v>0.14285714285714285</v>
      </c>
      <c r="UO11" s="6">
        <v>0</v>
      </c>
      <c r="UP11" s="15">
        <f>UO11/UO12</f>
        <v>0</v>
      </c>
      <c r="UQ11" s="15">
        <f t="shared" si="204"/>
        <v>0</v>
      </c>
      <c r="UR11" s="6">
        <v>1</v>
      </c>
      <c r="US11" s="15">
        <f>UR11/UR12</f>
        <v>6.6666666666666666E-2</v>
      </c>
      <c r="UT11" s="15">
        <f t="shared" si="205"/>
        <v>0.14285714285714285</v>
      </c>
      <c r="UU11" s="6">
        <v>1</v>
      </c>
      <c r="UV11" s="15">
        <f>UU11/UU12</f>
        <v>0.14285714285714285</v>
      </c>
      <c r="UW11" s="15">
        <f t="shared" si="206"/>
        <v>0.14285714285714285</v>
      </c>
      <c r="UX11" s="6">
        <v>0</v>
      </c>
      <c r="UY11" s="15">
        <f t="shared" ref="UY11" si="668">UX11/UX12</f>
        <v>0</v>
      </c>
      <c r="UZ11" s="15">
        <f t="shared" si="208"/>
        <v>0</v>
      </c>
      <c r="VA11" s="6">
        <v>0</v>
      </c>
      <c r="VB11" s="15">
        <f>VA11/VA12</f>
        <v>0</v>
      </c>
      <c r="VC11" s="15">
        <f t="shared" si="209"/>
        <v>0</v>
      </c>
      <c r="VD11" s="6">
        <v>0</v>
      </c>
      <c r="VE11" s="15">
        <f>VD11/VD12</f>
        <v>0</v>
      </c>
      <c r="VF11" s="15">
        <f t="shared" si="210"/>
        <v>0</v>
      </c>
      <c r="VH11" s="6" t="s">
        <v>483</v>
      </c>
      <c r="VI11" s="6">
        <v>3</v>
      </c>
      <c r="VJ11" s="15">
        <f>VI11/VI12</f>
        <v>0.17647058823529413</v>
      </c>
      <c r="VK11" s="15">
        <f t="shared" si="211"/>
        <v>0.42857142857142855</v>
      </c>
      <c r="VL11" s="6">
        <v>0</v>
      </c>
      <c r="VM11" s="15">
        <f>VL11/VL12</f>
        <v>0</v>
      </c>
      <c r="VN11" s="15">
        <f t="shared" si="212"/>
        <v>0</v>
      </c>
      <c r="VO11" s="6">
        <v>1</v>
      </c>
      <c r="VP11" s="15">
        <f>VO11/VO12</f>
        <v>7.1428571428571425E-2</v>
      </c>
      <c r="VQ11" s="15">
        <f t="shared" si="213"/>
        <v>0.14285714285714285</v>
      </c>
      <c r="VR11" s="6">
        <v>0</v>
      </c>
      <c r="VS11" s="15">
        <f>VR11/VR12</f>
        <v>0</v>
      </c>
      <c r="VT11" s="15">
        <f t="shared" si="214"/>
        <v>0</v>
      </c>
      <c r="VU11" s="6">
        <v>1</v>
      </c>
      <c r="VV11" s="15">
        <f t="shared" ref="VV11" si="669">VU11/VU12</f>
        <v>1</v>
      </c>
      <c r="VW11" s="15">
        <f t="shared" si="216"/>
        <v>0.14285714285714285</v>
      </c>
      <c r="VX11" s="6">
        <v>2</v>
      </c>
      <c r="VY11" s="15">
        <f t="shared" ref="VY11" si="670">VX11/VX12</f>
        <v>1</v>
      </c>
      <c r="VZ11" s="15">
        <f t="shared" si="218"/>
        <v>0.2857142857142857</v>
      </c>
      <c r="WA11" s="6">
        <v>0</v>
      </c>
      <c r="WB11" s="15">
        <f t="shared" ref="WB11" si="671">WA11/WA12</f>
        <v>0</v>
      </c>
      <c r="WC11" s="15">
        <f t="shared" si="220"/>
        <v>0</v>
      </c>
      <c r="WD11" s="6">
        <v>0</v>
      </c>
      <c r="WE11" s="15">
        <f>WD11/WD12</f>
        <v>0</v>
      </c>
      <c r="WF11" s="15">
        <f t="shared" si="221"/>
        <v>0</v>
      </c>
      <c r="WG11" s="6">
        <v>0</v>
      </c>
      <c r="WH11" s="15">
        <f>WG11/WG12</f>
        <v>0</v>
      </c>
      <c r="WI11" s="15">
        <f t="shared" si="222"/>
        <v>0</v>
      </c>
      <c r="WJ11" s="6">
        <v>0</v>
      </c>
      <c r="WK11" s="15">
        <f>WJ11/WJ12</f>
        <v>0</v>
      </c>
      <c r="WL11" s="15">
        <f t="shared" si="223"/>
        <v>0</v>
      </c>
      <c r="WM11" s="6">
        <v>0</v>
      </c>
      <c r="WN11" s="15">
        <f t="shared" ref="WN11" si="672">WM11/WM12</f>
        <v>0</v>
      </c>
      <c r="WO11" s="15">
        <f t="shared" si="225"/>
        <v>0</v>
      </c>
      <c r="WP11" s="6">
        <v>0</v>
      </c>
      <c r="WQ11" s="15">
        <f t="shared" ref="WQ11" si="673">WP11/WP12</f>
        <v>0</v>
      </c>
      <c r="WR11" s="15">
        <f t="shared" si="226"/>
        <v>0</v>
      </c>
      <c r="WT11" s="6" t="s">
        <v>483</v>
      </c>
      <c r="WU11" s="6">
        <v>1</v>
      </c>
      <c r="WV11" s="15">
        <f>WU11/WU12</f>
        <v>0.1111111111111111</v>
      </c>
      <c r="WW11" s="15">
        <f t="shared" si="227"/>
        <v>0.14285714285714285</v>
      </c>
      <c r="WX11" s="6">
        <v>0</v>
      </c>
      <c r="WY11" s="15">
        <f>WX11/WX12</f>
        <v>0</v>
      </c>
      <c r="WZ11" s="15">
        <f t="shared" si="228"/>
        <v>0</v>
      </c>
      <c r="XA11" s="6">
        <v>0</v>
      </c>
      <c r="XB11" s="15">
        <f>XA11/XA12</f>
        <v>0</v>
      </c>
      <c r="XC11" s="15">
        <f t="shared" si="229"/>
        <v>0</v>
      </c>
      <c r="XD11" s="6">
        <v>0</v>
      </c>
      <c r="XE11" s="15">
        <f>XD11/XD12</f>
        <v>0</v>
      </c>
      <c r="XF11" s="15">
        <f t="shared" si="230"/>
        <v>0</v>
      </c>
      <c r="XG11" s="6">
        <v>0</v>
      </c>
      <c r="XH11" s="15">
        <f t="shared" ref="XH11" si="674">XG11/XG12</f>
        <v>0</v>
      </c>
      <c r="XI11" s="15">
        <f t="shared" si="232"/>
        <v>0</v>
      </c>
      <c r="XJ11" s="6">
        <v>2</v>
      </c>
      <c r="XK11" s="15">
        <f t="shared" ref="XK11" si="675">XJ11/XJ12</f>
        <v>0.66666666666666663</v>
      </c>
      <c r="XL11" s="15">
        <f t="shared" si="234"/>
        <v>0.2857142857142857</v>
      </c>
      <c r="XM11" s="6">
        <v>0</v>
      </c>
      <c r="XN11" s="15">
        <f t="shared" ref="XN11" si="676">XM11/XM12</f>
        <v>0</v>
      </c>
      <c r="XO11" s="15">
        <f t="shared" si="236"/>
        <v>0</v>
      </c>
      <c r="XP11" s="6">
        <v>1</v>
      </c>
      <c r="XQ11" s="15">
        <f>XP11/XP12</f>
        <v>0.14285714285714285</v>
      </c>
      <c r="XR11" s="15">
        <f t="shared" si="237"/>
        <v>0.14285714285714285</v>
      </c>
      <c r="XS11" s="6">
        <v>0</v>
      </c>
      <c r="XT11" s="15">
        <f>XS11/XS12</f>
        <v>0</v>
      </c>
      <c r="XU11" s="15">
        <f t="shared" si="238"/>
        <v>0</v>
      </c>
      <c r="XV11" s="6">
        <v>1</v>
      </c>
      <c r="XW11" s="15">
        <f>XV11/XV12</f>
        <v>0.2</v>
      </c>
      <c r="XX11" s="15">
        <f t="shared" si="239"/>
        <v>0.14285714285714285</v>
      </c>
      <c r="XY11" s="6">
        <v>0</v>
      </c>
      <c r="XZ11" s="15">
        <f>XY11/XY12</f>
        <v>0</v>
      </c>
      <c r="YA11" s="15">
        <f t="shared" si="240"/>
        <v>0</v>
      </c>
      <c r="YB11" s="6">
        <v>0</v>
      </c>
      <c r="YC11" s="15">
        <f t="shared" ref="YC11" si="677">YB11/YB12</f>
        <v>0</v>
      </c>
      <c r="YD11" s="15">
        <f t="shared" si="242"/>
        <v>0</v>
      </c>
      <c r="YE11" s="6">
        <v>0</v>
      </c>
      <c r="YF11" s="15">
        <f t="shared" ref="YF11" si="678">YE11/YE12</f>
        <v>0</v>
      </c>
      <c r="YG11" s="15">
        <f t="shared" si="244"/>
        <v>0</v>
      </c>
      <c r="YH11" s="6">
        <v>1</v>
      </c>
      <c r="YI11" s="15">
        <f>YH11/YH12</f>
        <v>0.14285714285714285</v>
      </c>
      <c r="YJ11" s="15">
        <f t="shared" si="245"/>
        <v>0.14285714285714285</v>
      </c>
      <c r="YK11" s="6">
        <v>0</v>
      </c>
      <c r="YL11" s="15">
        <f>YK11/YK12</f>
        <v>0</v>
      </c>
      <c r="YM11" s="15">
        <f t="shared" si="246"/>
        <v>0</v>
      </c>
      <c r="YN11" s="6">
        <v>0</v>
      </c>
      <c r="YO11" s="15">
        <f>YN11/YN12</f>
        <v>0</v>
      </c>
      <c r="YP11" s="15">
        <f t="shared" si="247"/>
        <v>0</v>
      </c>
      <c r="YQ11" s="6">
        <v>0</v>
      </c>
      <c r="YR11" s="15">
        <f>YQ11/YQ12</f>
        <v>0</v>
      </c>
      <c r="YS11" s="15">
        <f t="shared" si="248"/>
        <v>0</v>
      </c>
      <c r="YT11" s="6">
        <v>1</v>
      </c>
      <c r="YU11" s="15">
        <f t="shared" ref="YU11" si="679">YT11/YT12</f>
        <v>0.5</v>
      </c>
      <c r="YV11" s="15">
        <f t="shared" si="250"/>
        <v>0.14285714285714285</v>
      </c>
    </row>
    <row r="12" spans="1:672" x14ac:dyDescent="0.35">
      <c r="B12" s="6" t="s">
        <v>522</v>
      </c>
      <c r="C12" s="14">
        <f>SUM(C5:C11)</f>
        <v>65</v>
      </c>
      <c r="D12" s="12">
        <f>SUM(D5:D11)</f>
        <v>1.0000000000000002</v>
      </c>
      <c r="E12" s="8"/>
      <c r="F12" s="59" t="s">
        <v>522</v>
      </c>
      <c r="G12" s="14">
        <f>SUM(G5:G11)</f>
        <v>51</v>
      </c>
      <c r="H12" s="12">
        <f t="shared" ref="H12:K12" si="680">SUM(H5:H11)</f>
        <v>1</v>
      </c>
      <c r="I12" s="12" t="s">
        <v>532</v>
      </c>
      <c r="J12" s="14">
        <f>SUM(J5:J11)</f>
        <v>14</v>
      </c>
      <c r="K12" s="12">
        <f t="shared" si="680"/>
        <v>1</v>
      </c>
      <c r="L12" s="22" t="s">
        <v>532</v>
      </c>
      <c r="M12" s="24"/>
      <c r="N12" s="64" t="s">
        <v>522</v>
      </c>
      <c r="O12" s="9">
        <f>SUM(O5:O11)</f>
        <v>20</v>
      </c>
      <c r="P12" s="15">
        <f>SUM(P5:P11)</f>
        <v>1</v>
      </c>
      <c r="Q12" s="18" t="s">
        <v>532</v>
      </c>
      <c r="R12" s="9">
        <f t="shared" ref="R12" si="681">SUM(R5:R11)</f>
        <v>20</v>
      </c>
      <c r="S12" s="15">
        <f>SUM(S5:S11)</f>
        <v>1</v>
      </c>
      <c r="T12" s="18" t="s">
        <v>532</v>
      </c>
      <c r="U12" s="9">
        <f t="shared" ref="U12" si="682">SUM(U5:U11)</f>
        <v>25</v>
      </c>
      <c r="V12" s="15">
        <f>SUM(V5:V11)</f>
        <v>1</v>
      </c>
      <c r="W12" s="19" t="s">
        <v>532</v>
      </c>
      <c r="X12" s="13"/>
      <c r="Y12" s="59" t="s">
        <v>522</v>
      </c>
      <c r="Z12" s="6">
        <f>SUM(Z5:Z11)</f>
        <v>31</v>
      </c>
      <c r="AA12" s="12">
        <f>Z12/G12</f>
        <v>0.60784313725490191</v>
      </c>
      <c r="AB12" s="12" t="s">
        <v>532</v>
      </c>
      <c r="AC12" s="6">
        <f t="shared" ref="AC12" si="683">SUM(AC5:AC11)</f>
        <v>5</v>
      </c>
      <c r="AD12" s="12">
        <f>AC12/G12</f>
        <v>9.8039215686274508E-2</v>
      </c>
      <c r="AE12" s="12" t="s">
        <v>532</v>
      </c>
      <c r="AF12" s="6">
        <f t="shared" ref="AF12" si="684">SUM(AF5:AF11)</f>
        <v>15</v>
      </c>
      <c r="AG12" s="12">
        <f>AF12/G12</f>
        <v>0.29411764705882354</v>
      </c>
      <c r="AH12" s="12" t="s">
        <v>532</v>
      </c>
      <c r="AI12" s="6">
        <f>SUM(AI5:AI11)</f>
        <v>9</v>
      </c>
      <c r="AJ12" s="12">
        <f>AI12/J12</f>
        <v>0.6428571428571429</v>
      </c>
      <c r="AK12" s="12" t="s">
        <v>532</v>
      </c>
      <c r="AL12" s="6">
        <f t="shared" ref="AL12" si="685">SUM(AL5:AL11)</f>
        <v>2</v>
      </c>
      <c r="AM12" s="12">
        <f>AL12/J12</f>
        <v>0.14285714285714285</v>
      </c>
      <c r="AN12" s="12" t="s">
        <v>532</v>
      </c>
      <c r="AO12" s="6">
        <f t="shared" ref="AO12" si="686">SUM(AO5:AO11)</f>
        <v>3</v>
      </c>
      <c r="AP12" s="12">
        <f>AO12/J12</f>
        <v>0.21428571428571427</v>
      </c>
      <c r="AQ12" s="12" t="s">
        <v>532</v>
      </c>
      <c r="AR12" s="13"/>
      <c r="AS12" s="59" t="s">
        <v>522</v>
      </c>
      <c r="AT12" s="6">
        <f>SUM(AT5:AT11)</f>
        <v>6</v>
      </c>
      <c r="AU12" s="12">
        <f>AT12/O12</f>
        <v>0.3</v>
      </c>
      <c r="AV12" s="12" t="s">
        <v>532</v>
      </c>
      <c r="AW12" s="6">
        <f t="shared" ref="AW12" si="687">SUM(AW5:AW11)</f>
        <v>2</v>
      </c>
      <c r="AX12" s="12">
        <f>AW12/O12</f>
        <v>0.1</v>
      </c>
      <c r="AY12" s="12" t="s">
        <v>532</v>
      </c>
      <c r="AZ12" s="6">
        <f t="shared" ref="AZ12" si="688">SUM(AZ5:AZ11)</f>
        <v>12</v>
      </c>
      <c r="BA12" s="12">
        <f>AZ12/O12</f>
        <v>0.6</v>
      </c>
      <c r="BB12" s="12" t="s">
        <v>532</v>
      </c>
      <c r="BC12" s="6">
        <f>SUM(BC5:BC11)</f>
        <v>13</v>
      </c>
      <c r="BD12" s="12">
        <f>BC12/R12</f>
        <v>0.65</v>
      </c>
      <c r="BE12" s="12" t="s">
        <v>532</v>
      </c>
      <c r="BF12" s="6">
        <f t="shared" ref="BF12" si="689">SUM(BF5:BF11)</f>
        <v>3</v>
      </c>
      <c r="BG12" s="12">
        <f>BF12/R12</f>
        <v>0.15</v>
      </c>
      <c r="BH12" s="12" t="s">
        <v>532</v>
      </c>
      <c r="BI12" s="6">
        <f t="shared" ref="BI12" si="690">SUM(BI5:BI11)</f>
        <v>4</v>
      </c>
      <c r="BJ12" s="12">
        <f>BI12/R12</f>
        <v>0.2</v>
      </c>
      <c r="BK12" s="12" t="s">
        <v>532</v>
      </c>
      <c r="BL12" s="6">
        <f>SUM(BL5:BL11)</f>
        <v>18</v>
      </c>
      <c r="BM12" s="12">
        <f>BL12/U12</f>
        <v>0.72</v>
      </c>
      <c r="BN12" s="12" t="s">
        <v>532</v>
      </c>
      <c r="BO12" s="6">
        <f t="shared" ref="BO12" si="691">SUM(BO5:BO11)</f>
        <v>2</v>
      </c>
      <c r="BP12" s="12">
        <f>BO12/U12</f>
        <v>0.08</v>
      </c>
      <c r="BQ12" s="12" t="s">
        <v>532</v>
      </c>
      <c r="BR12" s="6">
        <f t="shared" ref="BR12" si="692">SUM(BR5:BR11)</f>
        <v>5</v>
      </c>
      <c r="BS12" s="12">
        <f>BR12/U12</f>
        <v>0.2</v>
      </c>
      <c r="BT12" s="12" t="s">
        <v>532</v>
      </c>
      <c r="BU12" s="13"/>
      <c r="BV12" s="13"/>
      <c r="BW12" s="13"/>
      <c r="BX12" s="13"/>
      <c r="BY12" s="13"/>
      <c r="BZ12" s="13"/>
      <c r="CA12" s="59" t="s">
        <v>522</v>
      </c>
      <c r="CB12" s="6">
        <f>SUM(CB5:CB11)</f>
        <v>14</v>
      </c>
      <c r="CC12" s="15">
        <f>CB12/O12</f>
        <v>0.7</v>
      </c>
      <c r="CD12" s="15" t="s">
        <v>532</v>
      </c>
      <c r="CE12" s="6">
        <f>SUM(CE5:CE11)</f>
        <v>6</v>
      </c>
      <c r="CF12" s="15">
        <f>CE12/O12</f>
        <v>0.3</v>
      </c>
      <c r="CG12" s="15" t="s">
        <v>532</v>
      </c>
      <c r="CH12" s="6">
        <f t="shared" ref="CH12" si="693">SUM(CH5:CH11)</f>
        <v>13</v>
      </c>
      <c r="CI12" s="15">
        <f>CH12/R12</f>
        <v>0.65</v>
      </c>
      <c r="CJ12" s="15" t="s">
        <v>532</v>
      </c>
      <c r="CK12" s="6">
        <f t="shared" ref="CK12" si="694">SUM(CK5:CK11)</f>
        <v>7</v>
      </c>
      <c r="CL12" s="15">
        <f>CK12/R12</f>
        <v>0.35</v>
      </c>
      <c r="CM12" s="15" t="s">
        <v>532</v>
      </c>
      <c r="CN12" s="6">
        <f t="shared" ref="CN12" si="695">SUM(CN5:CN11)</f>
        <v>24</v>
      </c>
      <c r="CO12" s="15">
        <f>CN12/U12</f>
        <v>0.96</v>
      </c>
      <c r="CP12" s="15" t="s">
        <v>532</v>
      </c>
      <c r="CQ12" s="6">
        <f t="shared" ref="CQ12" si="696">SUM(CQ5:CQ11)</f>
        <v>1</v>
      </c>
      <c r="CR12" s="15">
        <f>CQ12/U12</f>
        <v>0.04</v>
      </c>
      <c r="CS12" s="15" t="s">
        <v>532</v>
      </c>
      <c r="CT12" s="13"/>
      <c r="CU12" s="59" t="s">
        <v>522</v>
      </c>
      <c r="CV12" s="6">
        <f>SUM(CV5:CV11)</f>
        <v>1</v>
      </c>
      <c r="CW12" s="15">
        <f>CV12/O12</f>
        <v>0.05</v>
      </c>
      <c r="CX12" s="15" t="s">
        <v>532</v>
      </c>
      <c r="CY12" s="6">
        <f t="shared" ref="CY12" si="697">SUM(CY5:CY11)</f>
        <v>2</v>
      </c>
      <c r="CZ12" s="15">
        <f>CY12/O12</f>
        <v>0.1</v>
      </c>
      <c r="DA12" s="15" t="s">
        <v>532</v>
      </c>
      <c r="DB12" s="6">
        <f t="shared" ref="DB12" si="698">SUM(DB5:DB11)</f>
        <v>10</v>
      </c>
      <c r="DC12" s="15">
        <f>DB12/O12</f>
        <v>0.5</v>
      </c>
      <c r="DD12" s="15" t="s">
        <v>532</v>
      </c>
      <c r="DE12" s="6">
        <f t="shared" ref="DE12" si="699">SUM(DE5:DE11)</f>
        <v>1</v>
      </c>
      <c r="DF12" s="15">
        <f>DE12/O12</f>
        <v>0.05</v>
      </c>
      <c r="DG12" s="15" t="s">
        <v>532</v>
      </c>
      <c r="DH12" s="6">
        <f t="shared" ref="DH12" si="700">SUM(DH5:DH11)</f>
        <v>1</v>
      </c>
      <c r="DI12" s="15">
        <f>DH12/O12</f>
        <v>0.05</v>
      </c>
      <c r="DJ12" s="15" t="s">
        <v>532</v>
      </c>
      <c r="DK12" s="6">
        <f t="shared" ref="DK12" si="701">SUM(DK5:DK11)</f>
        <v>5</v>
      </c>
      <c r="DL12" s="15">
        <f>DK12/O12</f>
        <v>0.25</v>
      </c>
      <c r="DM12" s="15" t="s">
        <v>532</v>
      </c>
      <c r="DN12" s="6">
        <f>SUM(DN5:DN11)</f>
        <v>3</v>
      </c>
      <c r="DO12" s="15">
        <f>DN12/R12</f>
        <v>0.15</v>
      </c>
      <c r="DP12" s="15" t="s">
        <v>532</v>
      </c>
      <c r="DQ12" s="6">
        <f t="shared" ref="DQ12" si="702">SUM(DQ5:DQ11)</f>
        <v>1</v>
      </c>
      <c r="DR12" s="15">
        <f>DQ12/R12</f>
        <v>0.05</v>
      </c>
      <c r="DS12" s="15" t="s">
        <v>532</v>
      </c>
      <c r="DT12" s="6">
        <f t="shared" ref="DT12" si="703">SUM(DT5:DT11)</f>
        <v>7</v>
      </c>
      <c r="DU12" s="15">
        <f>DT12/R12</f>
        <v>0.35</v>
      </c>
      <c r="DV12" s="15" t="s">
        <v>532</v>
      </c>
      <c r="DW12" s="6">
        <f t="shared" ref="DW12" si="704">SUM(DW5:DW11)</f>
        <v>2</v>
      </c>
      <c r="DX12" s="15">
        <f>DW12/R12</f>
        <v>0.1</v>
      </c>
      <c r="DY12" s="15" t="s">
        <v>532</v>
      </c>
      <c r="DZ12" s="6">
        <f t="shared" ref="DZ12" si="705">SUM(DZ5:DZ11)</f>
        <v>1</v>
      </c>
      <c r="EA12" s="15">
        <f>DZ12/R12</f>
        <v>0.05</v>
      </c>
      <c r="EB12" s="15" t="s">
        <v>532</v>
      </c>
      <c r="EC12" s="6">
        <f>SUM(EC5:EC11)</f>
        <v>5</v>
      </c>
      <c r="ED12" s="15">
        <f>EC12/R12</f>
        <v>0.25</v>
      </c>
      <c r="EE12" s="15" t="s">
        <v>532</v>
      </c>
      <c r="EF12" s="6">
        <f>SUM(EF5:EF11)</f>
        <v>1</v>
      </c>
      <c r="EG12" s="15">
        <f>EF12/R12</f>
        <v>0.05</v>
      </c>
      <c r="EH12" s="15" t="s">
        <v>532</v>
      </c>
      <c r="EI12" s="6">
        <f>SUM(EI5:EI11)</f>
        <v>6</v>
      </c>
      <c r="EJ12" s="15">
        <f>EI12/U12</f>
        <v>0.24</v>
      </c>
      <c r="EK12" s="15" t="s">
        <v>532</v>
      </c>
      <c r="EL12" s="6">
        <f t="shared" ref="EL12" si="706">SUM(EL5:EL11)</f>
        <v>2</v>
      </c>
      <c r="EM12" s="15">
        <f>EL12/U12</f>
        <v>0.08</v>
      </c>
      <c r="EN12" s="15" t="s">
        <v>532</v>
      </c>
      <c r="EO12" s="6">
        <f t="shared" ref="EO12" si="707">SUM(EO5:EO11)</f>
        <v>16</v>
      </c>
      <c r="EP12" s="15">
        <f>EO12/U12</f>
        <v>0.64</v>
      </c>
      <c r="EQ12" s="15" t="s">
        <v>532</v>
      </c>
      <c r="ER12" s="6">
        <f t="shared" ref="ER12" si="708">SUM(ER5:ER11)</f>
        <v>1</v>
      </c>
      <c r="ES12" s="15">
        <f>ER12/U12</f>
        <v>0.04</v>
      </c>
      <c r="ET12" s="15" t="s">
        <v>532</v>
      </c>
      <c r="EV12" s="60" t="s">
        <v>522</v>
      </c>
      <c r="EW12" s="14">
        <f>SUM(EW5:EW11)</f>
        <v>42</v>
      </c>
      <c r="EX12" s="79">
        <f>EW12/C12</f>
        <v>0.64615384615384619</v>
      </c>
      <c r="EY12" s="16" t="s">
        <v>532</v>
      </c>
      <c r="EZ12" s="14">
        <f>SUM(EZ5:EZ11)</f>
        <v>23</v>
      </c>
      <c r="FA12" s="79">
        <f>EZ12/C12</f>
        <v>0.35384615384615387</v>
      </c>
      <c r="FB12" s="16" t="s">
        <v>532</v>
      </c>
      <c r="FD12" s="59" t="s">
        <v>522</v>
      </c>
      <c r="FE12" s="14">
        <f>SUM(FE5:FE11)</f>
        <v>15</v>
      </c>
      <c r="FF12" s="16">
        <f>FE12/O12</f>
        <v>0.75</v>
      </c>
      <c r="FG12" s="16" t="s">
        <v>532</v>
      </c>
      <c r="FH12" s="14">
        <f t="shared" ref="FH12" si="709">SUM(FH5:FH11)</f>
        <v>14</v>
      </c>
      <c r="FI12" s="16">
        <f>FH12/R12</f>
        <v>0.7</v>
      </c>
      <c r="FJ12" s="16" t="s">
        <v>532</v>
      </c>
      <c r="FK12" s="14">
        <f t="shared" ref="FK12" si="710">SUM(FK5:FK11)</f>
        <v>13</v>
      </c>
      <c r="FL12" s="16">
        <f>FK12/U12</f>
        <v>0.52</v>
      </c>
      <c r="FM12" s="16" t="s">
        <v>532</v>
      </c>
      <c r="FN12" s="14">
        <f>SUM(FN5:FN11)</f>
        <v>5</v>
      </c>
      <c r="FO12" s="16">
        <f>FN12/O12</f>
        <v>0.25</v>
      </c>
      <c r="FP12" s="16" t="s">
        <v>532</v>
      </c>
      <c r="FQ12" s="14">
        <f t="shared" ref="FQ12" si="711">SUM(FQ5:FQ11)</f>
        <v>6</v>
      </c>
      <c r="FR12" s="16">
        <f>FQ12/R12</f>
        <v>0.3</v>
      </c>
      <c r="FS12" s="16" t="s">
        <v>532</v>
      </c>
      <c r="FT12" s="14">
        <f t="shared" ref="FT12" si="712">SUM(FT5:FT11)</f>
        <v>12</v>
      </c>
      <c r="FU12" s="16">
        <f>FT12/U12</f>
        <v>0.48</v>
      </c>
      <c r="FV12" s="16" t="s">
        <v>532</v>
      </c>
      <c r="FW12" s="33"/>
      <c r="FX12" s="33"/>
      <c r="FY12" s="33"/>
      <c r="FZ12" s="33"/>
      <c r="GA12" s="60" t="s">
        <v>522</v>
      </c>
      <c r="GB12" s="6">
        <f>SUM(GB5:GB11)</f>
        <v>12</v>
      </c>
      <c r="GC12" s="15">
        <f>GB12/G12</f>
        <v>0.23529411764705882</v>
      </c>
      <c r="GD12" s="15" t="s">
        <v>532</v>
      </c>
      <c r="GE12" s="6">
        <f>SUM(GE5:GE11)</f>
        <v>27</v>
      </c>
      <c r="GF12" s="15">
        <f>GE12/G12</f>
        <v>0.52941176470588236</v>
      </c>
      <c r="GG12" s="15" t="s">
        <v>532</v>
      </c>
      <c r="GH12" s="6">
        <f>SUM(GH5:GH11)</f>
        <v>8</v>
      </c>
      <c r="GI12" s="15">
        <f>GH12/G12</f>
        <v>0.15686274509803921</v>
      </c>
      <c r="GJ12" s="15" t="s">
        <v>532</v>
      </c>
      <c r="GK12" s="6">
        <f>SUM(GK5:GK11)</f>
        <v>4</v>
      </c>
      <c r="GL12" s="15">
        <f>GK12/G12</f>
        <v>7.8431372549019607E-2</v>
      </c>
      <c r="GM12" s="15" t="s">
        <v>532</v>
      </c>
      <c r="GN12" s="6">
        <f>SUM(GN5:GN11)</f>
        <v>11</v>
      </c>
      <c r="GO12" s="15">
        <f>GN12/J12</f>
        <v>0.7857142857142857</v>
      </c>
      <c r="GP12" s="15" t="s">
        <v>532</v>
      </c>
      <c r="GQ12" s="6">
        <f>SUM(GQ5:GQ11)</f>
        <v>1</v>
      </c>
      <c r="GR12" s="15">
        <f>GQ12/J12</f>
        <v>7.1428571428571425E-2</v>
      </c>
      <c r="GS12" s="15" t="s">
        <v>532</v>
      </c>
      <c r="GT12" s="6">
        <f>SUM(GT5:GT11)</f>
        <v>2</v>
      </c>
      <c r="GU12" s="15">
        <f>GT12/J12</f>
        <v>0.14285714285714285</v>
      </c>
      <c r="GV12" s="15" t="s">
        <v>532</v>
      </c>
      <c r="GW12" s="33"/>
      <c r="GX12" s="59" t="s">
        <v>522</v>
      </c>
      <c r="GY12" s="6">
        <f>SUM(GY5:GY11)</f>
        <v>8</v>
      </c>
      <c r="GZ12" s="15">
        <f>GY12/O12</f>
        <v>0.4</v>
      </c>
      <c r="HA12" s="15" t="s">
        <v>532</v>
      </c>
      <c r="HB12" s="6">
        <f>SUM(HB5:HB11)</f>
        <v>9</v>
      </c>
      <c r="HC12" s="15">
        <f>HB12/O12</f>
        <v>0.45</v>
      </c>
      <c r="HD12" s="15" t="s">
        <v>532</v>
      </c>
      <c r="HE12" s="6">
        <f>SUM(HE5:HE11)</f>
        <v>2</v>
      </c>
      <c r="HF12" s="15">
        <f>HE12/O12</f>
        <v>0.1</v>
      </c>
      <c r="HG12" s="15" t="s">
        <v>532</v>
      </c>
      <c r="HH12" s="6">
        <f>SUM(HH5:HH11)</f>
        <v>1</v>
      </c>
      <c r="HI12" s="15">
        <f>HH12/O12</f>
        <v>0.05</v>
      </c>
      <c r="HJ12" s="15" t="s">
        <v>532</v>
      </c>
      <c r="HK12" s="6">
        <f>SUM(HK5:HK11)</f>
        <v>8</v>
      </c>
      <c r="HL12" s="15">
        <f>HK12/R12</f>
        <v>0.4</v>
      </c>
      <c r="HM12" s="15" t="s">
        <v>532</v>
      </c>
      <c r="HN12" s="6">
        <f>SUM(HN5:HN11)</f>
        <v>9</v>
      </c>
      <c r="HO12" s="15">
        <f>HN12/R12</f>
        <v>0.45</v>
      </c>
      <c r="HP12" s="15" t="s">
        <v>532</v>
      </c>
      <c r="HQ12" s="6">
        <f>SUM(HQ5:HQ11)</f>
        <v>2</v>
      </c>
      <c r="HR12" s="15">
        <f>HQ12/R12</f>
        <v>0.1</v>
      </c>
      <c r="HS12" s="15" t="s">
        <v>532</v>
      </c>
      <c r="HT12" s="6">
        <f>SUM(HT5:HT11)</f>
        <v>1</v>
      </c>
      <c r="HU12" s="15">
        <f>HT12/R12</f>
        <v>0.05</v>
      </c>
      <c r="HV12" s="15" t="s">
        <v>532</v>
      </c>
      <c r="HW12" s="6">
        <f>SUM(HW5:HW11)</f>
        <v>7</v>
      </c>
      <c r="HX12" s="15">
        <f>HW12/U12</f>
        <v>0.28000000000000003</v>
      </c>
      <c r="HY12" s="15" t="s">
        <v>532</v>
      </c>
      <c r="HZ12" s="6">
        <f>SUM(HZ5:HZ11)</f>
        <v>10</v>
      </c>
      <c r="IA12" s="15">
        <f>HZ12/U12</f>
        <v>0.4</v>
      </c>
      <c r="IB12" s="15" t="s">
        <v>532</v>
      </c>
      <c r="IC12" s="6">
        <f>SUM(IC5:IC11)</f>
        <v>6</v>
      </c>
      <c r="ID12" s="15">
        <f>IC12/U12</f>
        <v>0.24</v>
      </c>
      <c r="IE12" s="15" t="s">
        <v>532</v>
      </c>
      <c r="IF12" s="6">
        <f>SUM(IF5:IF11)</f>
        <v>2</v>
      </c>
      <c r="IG12" s="15">
        <f>IF12/U12</f>
        <v>0.08</v>
      </c>
      <c r="IH12" s="15" t="s">
        <v>532</v>
      </c>
      <c r="IJ12" s="59" t="s">
        <v>522</v>
      </c>
      <c r="IK12" s="6">
        <f>SUM(IK5:IK11)</f>
        <v>6</v>
      </c>
      <c r="IL12" s="15">
        <f>IK12/G12</f>
        <v>0.11764705882352941</v>
      </c>
      <c r="IM12" s="15" t="s">
        <v>532</v>
      </c>
      <c r="IN12" s="6">
        <f>SUM(IN5:IN11)</f>
        <v>10</v>
      </c>
      <c r="IO12" s="15">
        <f>IN12/G12</f>
        <v>0.19607843137254902</v>
      </c>
      <c r="IP12" s="15" t="s">
        <v>532</v>
      </c>
      <c r="IQ12" s="6">
        <f>SUM(IQ5:IQ11)</f>
        <v>1</v>
      </c>
      <c r="IR12" s="15">
        <f>IQ12/G12</f>
        <v>1.9607843137254902E-2</v>
      </c>
      <c r="IS12" s="15" t="s">
        <v>532</v>
      </c>
      <c r="IT12" s="6">
        <f t="shared" ref="IT12" si="713">SUM(IT5:IT11)</f>
        <v>24</v>
      </c>
      <c r="IU12" s="15">
        <f>IT12/G12</f>
        <v>0.47058823529411764</v>
      </c>
      <c r="IV12" s="15" t="s">
        <v>532</v>
      </c>
      <c r="IW12" s="6">
        <f t="shared" ref="IW12" si="714">SUM(IW5:IW11)</f>
        <v>1</v>
      </c>
      <c r="IX12" s="15">
        <f>IW12/G12</f>
        <v>1.9607843137254902E-2</v>
      </c>
      <c r="IY12" s="15" t="s">
        <v>532</v>
      </c>
      <c r="IZ12" s="6">
        <f t="shared" ref="IZ12" si="715">SUM(IZ5:IZ11)</f>
        <v>4</v>
      </c>
      <c r="JA12" s="15">
        <f>IZ12/G12</f>
        <v>7.8431372549019607E-2</v>
      </c>
      <c r="JB12" s="15" t="s">
        <v>532</v>
      </c>
      <c r="JC12" s="6">
        <f t="shared" ref="JC12" si="716">SUM(JC5:JC11)</f>
        <v>5</v>
      </c>
      <c r="JD12" s="15">
        <f>JC12/G12</f>
        <v>9.8039215686274508E-2</v>
      </c>
      <c r="JE12" s="15" t="s">
        <v>532</v>
      </c>
      <c r="JF12" s="6">
        <f>SUM(JF5:JF11)</f>
        <v>10</v>
      </c>
      <c r="JG12" s="15">
        <f>JF12/J12</f>
        <v>0.7142857142857143</v>
      </c>
      <c r="JH12" s="15" t="s">
        <v>532</v>
      </c>
      <c r="JI12" s="6">
        <f>SUM(JI5:JI11)</f>
        <v>1</v>
      </c>
      <c r="JJ12" s="15">
        <f>JI12/J12</f>
        <v>7.1428571428571425E-2</v>
      </c>
      <c r="JK12" s="15" t="s">
        <v>532</v>
      </c>
      <c r="JL12" s="6">
        <f t="shared" ref="JL12" si="717">SUM(JL5:JL11)</f>
        <v>2</v>
      </c>
      <c r="JM12" s="15">
        <f>JL12/J12</f>
        <v>0.14285714285714285</v>
      </c>
      <c r="JN12" s="15" t="s">
        <v>532</v>
      </c>
      <c r="JO12" s="6">
        <f t="shared" ref="JO12" si="718">SUM(JO5:JO11)</f>
        <v>1</v>
      </c>
      <c r="JP12" s="15">
        <f>JO12/J12</f>
        <v>7.1428571428571425E-2</v>
      </c>
      <c r="JQ12" s="15" t="s">
        <v>532</v>
      </c>
      <c r="JS12" s="59" t="s">
        <v>522</v>
      </c>
      <c r="JT12" s="6">
        <f>SUM(JT5:JT11)</f>
        <v>6</v>
      </c>
      <c r="JU12" s="15">
        <f>JT12/O12</f>
        <v>0.3</v>
      </c>
      <c r="JV12" s="15" t="s">
        <v>532</v>
      </c>
      <c r="JW12" s="6">
        <f>SUM(JW5:JW11)</f>
        <v>1</v>
      </c>
      <c r="JX12" s="15">
        <f>JW12/O12</f>
        <v>0.05</v>
      </c>
      <c r="JY12" s="15" t="s">
        <v>532</v>
      </c>
      <c r="JZ12" s="6">
        <f>SUM(JZ5:JZ11)</f>
        <v>2</v>
      </c>
      <c r="KA12" s="15">
        <f>JZ12/O12</f>
        <v>0.1</v>
      </c>
      <c r="KB12" s="15" t="s">
        <v>532</v>
      </c>
      <c r="KC12" s="6">
        <f t="shared" ref="KC12" si="719">SUM(KC5:KC11)</f>
        <v>11</v>
      </c>
      <c r="KD12" s="15">
        <f>KC12/O12</f>
        <v>0.55000000000000004</v>
      </c>
      <c r="KE12" s="15" t="s">
        <v>532</v>
      </c>
      <c r="KF12" s="6">
        <f>SUM(KF5:KF11)</f>
        <v>7</v>
      </c>
      <c r="KG12" s="15">
        <f>KF12/R12</f>
        <v>0.35</v>
      </c>
      <c r="KH12" s="15" t="s">
        <v>532</v>
      </c>
      <c r="KI12" s="6">
        <f>SUM(KI5:KI11)</f>
        <v>3</v>
      </c>
      <c r="KJ12" s="15">
        <f>KI12/R12</f>
        <v>0.15</v>
      </c>
      <c r="KK12" s="15" t="s">
        <v>532</v>
      </c>
      <c r="KL12" s="6">
        <f t="shared" ref="KL12" si="720">SUM(KL5:KL11)</f>
        <v>6</v>
      </c>
      <c r="KM12" s="15">
        <f>KL12/R12</f>
        <v>0.3</v>
      </c>
      <c r="KN12" s="15" t="s">
        <v>532</v>
      </c>
      <c r="KO12" s="6">
        <f t="shared" ref="KO12" si="721">SUM(KO5:KO11)</f>
        <v>2</v>
      </c>
      <c r="KP12" s="15">
        <f>KO12/R12</f>
        <v>0.1</v>
      </c>
      <c r="KQ12" s="15" t="s">
        <v>532</v>
      </c>
      <c r="KR12" s="6">
        <f t="shared" ref="KR12" si="722">SUM(KR5:KR11)</f>
        <v>1</v>
      </c>
      <c r="KS12" s="15">
        <f>KR12/R12</f>
        <v>0.05</v>
      </c>
      <c r="KT12" s="15" t="s">
        <v>532</v>
      </c>
      <c r="KU12" s="6">
        <f t="shared" ref="KU12" si="723">SUM(KU5:KU11)</f>
        <v>1</v>
      </c>
      <c r="KV12" s="15">
        <f>KU12/R12</f>
        <v>0.05</v>
      </c>
      <c r="KW12" s="15" t="s">
        <v>532</v>
      </c>
      <c r="KX12" s="6">
        <f>SUM(KX5:KX11)</f>
        <v>3</v>
      </c>
      <c r="KY12" s="15">
        <f>KX12/U12</f>
        <v>0.12</v>
      </c>
      <c r="KZ12" s="15" t="s">
        <v>532</v>
      </c>
      <c r="LA12" s="6">
        <f>SUM(LA5:LA11)</f>
        <v>6</v>
      </c>
      <c r="LB12" s="15">
        <f>LA12/U12</f>
        <v>0.24</v>
      </c>
      <c r="LC12" s="15" t="s">
        <v>532</v>
      </c>
      <c r="LD12" s="6">
        <f t="shared" ref="LD12" si="724">SUM(LD5:LD11)</f>
        <v>9</v>
      </c>
      <c r="LE12" s="15">
        <f>LD12/U12</f>
        <v>0.36</v>
      </c>
      <c r="LF12" s="15" t="s">
        <v>532</v>
      </c>
      <c r="LG12" s="6">
        <f t="shared" ref="LG12" si="725">SUM(LG5:LG11)</f>
        <v>3</v>
      </c>
      <c r="LH12" s="15">
        <f>LG12/U12</f>
        <v>0.12</v>
      </c>
      <c r="LI12" s="15" t="s">
        <v>532</v>
      </c>
      <c r="LJ12" s="6">
        <f t="shared" ref="LJ12" si="726">SUM(LJ5:LJ11)</f>
        <v>4</v>
      </c>
      <c r="LK12" s="15">
        <f>LJ12/U12</f>
        <v>0.16</v>
      </c>
      <c r="LL12" s="15" t="s">
        <v>532</v>
      </c>
      <c r="LM12" s="35"/>
      <c r="LO12" s="59" t="s">
        <v>522</v>
      </c>
      <c r="LP12" s="6">
        <f>SUM(LP5:LP11)</f>
        <v>2</v>
      </c>
      <c r="LQ12" s="15">
        <f>LP12/O12</f>
        <v>0.1</v>
      </c>
      <c r="LR12" s="15" t="s">
        <v>532</v>
      </c>
      <c r="LS12" s="6">
        <f>SUM(LS5:LS11)</f>
        <v>1</v>
      </c>
      <c r="LT12" s="15">
        <f>LS12/O12</f>
        <v>0.05</v>
      </c>
      <c r="LU12" s="15" t="s">
        <v>532</v>
      </c>
      <c r="LV12" s="6">
        <f>SUM(LV5:LV11)</f>
        <v>5</v>
      </c>
      <c r="LW12" s="15">
        <f>LV12/O12</f>
        <v>0.25</v>
      </c>
      <c r="LX12" s="15" t="s">
        <v>532</v>
      </c>
      <c r="LY12" s="6">
        <f t="shared" ref="LY12" si="727">SUM(LY5:LY11)</f>
        <v>1</v>
      </c>
      <c r="LZ12" s="15">
        <f>LY12/O12</f>
        <v>0.05</v>
      </c>
      <c r="MA12" s="15" t="s">
        <v>532</v>
      </c>
      <c r="MB12" s="6">
        <f>SUM(MB5:MB11)</f>
        <v>3</v>
      </c>
      <c r="MC12" s="15">
        <f>MB12/O12</f>
        <v>0.15</v>
      </c>
      <c r="MD12" s="15" t="s">
        <v>532</v>
      </c>
      <c r="ME12" s="6">
        <f>SUM(ME5:ME11)</f>
        <v>4</v>
      </c>
      <c r="MF12" s="15">
        <f>ME12/O12</f>
        <v>0.2</v>
      </c>
      <c r="MG12" s="15" t="s">
        <v>532</v>
      </c>
      <c r="MH12" s="6">
        <f>SUM(MH5:MH11)</f>
        <v>4</v>
      </c>
      <c r="MI12" s="15">
        <f>MH12/R12</f>
        <v>0.2</v>
      </c>
      <c r="MJ12" s="15" t="s">
        <v>532</v>
      </c>
      <c r="MK12" s="6">
        <f>SUM(MK5:MK11)</f>
        <v>5</v>
      </c>
      <c r="ML12" s="15">
        <f>MK12/U12</f>
        <v>0.2</v>
      </c>
      <c r="MM12" s="15" t="s">
        <v>532</v>
      </c>
      <c r="MN12" s="6">
        <f>SUM(MN5:MN11)</f>
        <v>5</v>
      </c>
      <c r="MO12" s="15">
        <f>MN12/R12</f>
        <v>0.25</v>
      </c>
      <c r="MP12" s="15" t="s">
        <v>532</v>
      </c>
      <c r="MQ12" s="6">
        <f>SUM(MQ5:MQ11)</f>
        <v>1</v>
      </c>
      <c r="MR12" s="15">
        <f>MQ12/R12</f>
        <v>0.05</v>
      </c>
      <c r="MS12" s="15" t="s">
        <v>532</v>
      </c>
      <c r="MT12" s="6">
        <f>SUM(MT5:MT11)</f>
        <v>13</v>
      </c>
      <c r="MU12" s="15">
        <f>MT12/U12</f>
        <v>0.52</v>
      </c>
      <c r="MV12" s="15" t="s">
        <v>532</v>
      </c>
      <c r="MW12" s="6">
        <f>SUM(MW5:MW11)</f>
        <v>5</v>
      </c>
      <c r="MX12" s="15">
        <f>MW12/U12</f>
        <v>0.2</v>
      </c>
      <c r="MY12" s="15" t="s">
        <v>532</v>
      </c>
      <c r="MZ12" s="6">
        <f>SUM(MZ5:MZ11)</f>
        <v>2</v>
      </c>
      <c r="NA12" s="15">
        <f>MZ12/U12</f>
        <v>0.08</v>
      </c>
      <c r="NB12" s="15" t="s">
        <v>532</v>
      </c>
      <c r="NC12" s="6">
        <f>SUM(NC5:NC11)</f>
        <v>9</v>
      </c>
      <c r="ND12" s="15">
        <f>NC12/U12</f>
        <v>0.36</v>
      </c>
      <c r="NE12" s="15" t="s">
        <v>532</v>
      </c>
      <c r="NG12" s="59" t="s">
        <v>522</v>
      </c>
      <c r="NH12" s="6">
        <f>SUM(NH5:NH11)</f>
        <v>5</v>
      </c>
      <c r="NI12" s="15">
        <f>NH12/G12</f>
        <v>9.8039215686274508E-2</v>
      </c>
      <c r="NJ12" s="15" t="s">
        <v>532</v>
      </c>
      <c r="NK12" s="6">
        <f>SUM(NK5:NK11)</f>
        <v>5</v>
      </c>
      <c r="NL12" s="15">
        <f>NK12/G12</f>
        <v>9.8039215686274508E-2</v>
      </c>
      <c r="NM12" s="15" t="s">
        <v>532</v>
      </c>
      <c r="NN12" s="6">
        <f>SUM(NN5:NN11)</f>
        <v>1</v>
      </c>
      <c r="NO12" s="15">
        <f>NN12/G12</f>
        <v>1.9607843137254902E-2</v>
      </c>
      <c r="NP12" s="15" t="s">
        <v>532</v>
      </c>
      <c r="NQ12" s="6">
        <f>SUM(NQ5:NQ11)</f>
        <v>3</v>
      </c>
      <c r="NR12" s="15">
        <f>NQ12/G12</f>
        <v>5.8823529411764705E-2</v>
      </c>
      <c r="NS12" s="15" t="s">
        <v>532</v>
      </c>
      <c r="NT12" s="6">
        <f>SUM(NT5:NT11)</f>
        <v>3</v>
      </c>
      <c r="NU12" s="15">
        <f>NT12/G12</f>
        <v>5.8823529411764705E-2</v>
      </c>
      <c r="NV12" s="15" t="s">
        <v>532</v>
      </c>
      <c r="NW12" s="6">
        <f>SUM(NW5:NW11)</f>
        <v>5</v>
      </c>
      <c r="NX12" s="15">
        <f>NW12/G12</f>
        <v>9.8039215686274508E-2</v>
      </c>
      <c r="NY12" s="15" t="s">
        <v>532</v>
      </c>
      <c r="NZ12" s="6">
        <f>SUM(NZ5:NZ11)</f>
        <v>2</v>
      </c>
      <c r="OA12" s="15">
        <f>NZ12/G12</f>
        <v>3.9215686274509803E-2</v>
      </c>
      <c r="OB12" s="15" t="s">
        <v>532</v>
      </c>
      <c r="OC12" s="6">
        <f t="shared" ref="OC12" si="728">SUM(OC5:OC11)</f>
        <v>2</v>
      </c>
      <c r="OD12" s="15">
        <f>OC12/G12</f>
        <v>3.9215686274509803E-2</v>
      </c>
      <c r="OE12" s="15" t="s">
        <v>532</v>
      </c>
      <c r="OF12" s="6">
        <f>SUM(OF5:OF11)</f>
        <v>3</v>
      </c>
      <c r="OG12" s="15">
        <f>OF12/G12</f>
        <v>5.8823529411764705E-2</v>
      </c>
      <c r="OH12" s="15" t="s">
        <v>532</v>
      </c>
      <c r="OI12" s="6">
        <f>SUM(OI5:OI11)</f>
        <v>3</v>
      </c>
      <c r="OJ12" s="15">
        <f>OI12/G12</f>
        <v>5.8823529411764705E-2</v>
      </c>
      <c r="OK12" s="15" t="s">
        <v>532</v>
      </c>
      <c r="OL12" s="6">
        <f>SUM(OL5:OL11)</f>
        <v>19</v>
      </c>
      <c r="OM12" s="15">
        <f>OL12/G12</f>
        <v>0.37254901960784315</v>
      </c>
      <c r="ON12" s="15" t="s">
        <v>532</v>
      </c>
      <c r="OO12" s="6">
        <f>SUM(OO5:OO11)</f>
        <v>4</v>
      </c>
      <c r="OP12" s="15">
        <f>OO12/J12</f>
        <v>0.2857142857142857</v>
      </c>
      <c r="OQ12" s="15" t="s">
        <v>532</v>
      </c>
      <c r="OR12" s="6">
        <f t="shared" ref="OR12" si="729">SUM(OR5:OR11)</f>
        <v>2</v>
      </c>
      <c r="OS12" s="15">
        <f>OR12/J12</f>
        <v>0.14285714285714285</v>
      </c>
      <c r="OT12" s="15" t="s">
        <v>532</v>
      </c>
      <c r="OU12" s="6">
        <f t="shared" ref="OU12" si="730">SUM(OU5:OU11)</f>
        <v>1</v>
      </c>
      <c r="OV12" s="15">
        <f>OU12/J12</f>
        <v>7.1428571428571425E-2</v>
      </c>
      <c r="OW12" s="15" t="s">
        <v>532</v>
      </c>
      <c r="OX12" s="6">
        <f>SUM(OX5:OX11)</f>
        <v>1</v>
      </c>
      <c r="OY12" s="15">
        <f>OX12/J12</f>
        <v>7.1428571428571425E-2</v>
      </c>
      <c r="OZ12" s="15" t="s">
        <v>532</v>
      </c>
      <c r="PA12" s="6">
        <f>SUM(PA5:PA11)</f>
        <v>1</v>
      </c>
      <c r="PB12" s="15">
        <f>PA12/J12</f>
        <v>7.1428571428571425E-2</v>
      </c>
      <c r="PC12" s="15" t="s">
        <v>532</v>
      </c>
      <c r="PD12" s="6">
        <f t="shared" ref="PD12" si="731">SUM(PD5:PD11)</f>
        <v>1</v>
      </c>
      <c r="PE12" s="15">
        <f>PD12/J12</f>
        <v>7.1428571428571425E-2</v>
      </c>
      <c r="PF12" s="15" t="s">
        <v>532</v>
      </c>
      <c r="PG12" s="6">
        <f t="shared" ref="PG12" si="732">SUM(PG5:PG11)</f>
        <v>1</v>
      </c>
      <c r="PH12" s="15">
        <f>PG12/J12</f>
        <v>7.1428571428571425E-2</v>
      </c>
      <c r="PI12" s="15" t="s">
        <v>532</v>
      </c>
      <c r="PJ12" s="6">
        <f>SUM(PJ5:PJ11)</f>
        <v>2</v>
      </c>
      <c r="PK12" s="15">
        <f>PJ12/J12</f>
        <v>0.14285714285714285</v>
      </c>
      <c r="PL12" s="15" t="s">
        <v>532</v>
      </c>
      <c r="PM12" s="6">
        <f>SUM(PM5:PM11)</f>
        <v>1</v>
      </c>
      <c r="PN12" s="15">
        <f>PM12/J12</f>
        <v>7.1428571428571425E-2</v>
      </c>
      <c r="PO12" s="15" t="s">
        <v>532</v>
      </c>
      <c r="PQ12" s="59" t="s">
        <v>522</v>
      </c>
      <c r="PR12" s="6">
        <f>SUM(PR5:PR11)</f>
        <v>1</v>
      </c>
      <c r="PS12" s="15">
        <f>PR12/O12</f>
        <v>0.05</v>
      </c>
      <c r="PT12" s="15" t="s">
        <v>532</v>
      </c>
      <c r="PU12" s="6">
        <f>SUM(PU5:PU11)</f>
        <v>5</v>
      </c>
      <c r="PV12" s="15">
        <f>PU12/O12</f>
        <v>0.25</v>
      </c>
      <c r="PW12" s="15" t="s">
        <v>532</v>
      </c>
      <c r="PX12" s="6">
        <f>SUM(PX5:PX11)</f>
        <v>2</v>
      </c>
      <c r="PY12" s="15">
        <f>PX12/O12</f>
        <v>0.1</v>
      </c>
      <c r="PZ12" s="15" t="s">
        <v>532</v>
      </c>
      <c r="QA12" s="6">
        <f>SUM(QA5:QA11)</f>
        <v>2</v>
      </c>
      <c r="QB12" s="15">
        <f>QA12/O12</f>
        <v>0.1</v>
      </c>
      <c r="QC12" s="15" t="s">
        <v>532</v>
      </c>
      <c r="QD12" s="6">
        <f t="shared" ref="QD12" si="733">SUM(QD5:QD11)</f>
        <v>3</v>
      </c>
      <c r="QE12" s="15">
        <f>QD12/O12</f>
        <v>0.15</v>
      </c>
      <c r="QF12" s="15" t="s">
        <v>532</v>
      </c>
      <c r="QG12" s="6">
        <f t="shared" ref="QG12" si="734">SUM(QG5:QG11)</f>
        <v>1</v>
      </c>
      <c r="QH12" s="15">
        <f>QG12/O12</f>
        <v>0.05</v>
      </c>
      <c r="QI12" s="15" t="s">
        <v>532</v>
      </c>
      <c r="QJ12" s="6">
        <f>SUM(QJ5:QJ11)</f>
        <v>3</v>
      </c>
      <c r="QK12" s="15">
        <f>QJ12/O12</f>
        <v>0.15</v>
      </c>
      <c r="QL12" s="15" t="s">
        <v>532</v>
      </c>
      <c r="QM12" s="6">
        <f>SUM(QM5:QM11)</f>
        <v>3</v>
      </c>
      <c r="QN12" s="15">
        <f>QM12/O12</f>
        <v>0.15</v>
      </c>
      <c r="QO12" s="15" t="s">
        <v>532</v>
      </c>
      <c r="QP12" s="6">
        <f>SUM(QP5:QP11)</f>
        <v>2</v>
      </c>
      <c r="QQ12" s="15">
        <f>QP12/R12</f>
        <v>0.1</v>
      </c>
      <c r="QR12" s="15" t="s">
        <v>532</v>
      </c>
      <c r="QS12" s="6">
        <f>SUM(QS5:QS11)</f>
        <v>3</v>
      </c>
      <c r="QT12" s="15">
        <f>QS12/R12</f>
        <v>0.15</v>
      </c>
      <c r="QU12" s="15" t="s">
        <v>532</v>
      </c>
      <c r="QV12" s="6">
        <f t="shared" ref="QV12" si="735">SUM(QV5:QV11)</f>
        <v>3</v>
      </c>
      <c r="QW12" s="15">
        <f>QV12/R12</f>
        <v>0.15</v>
      </c>
      <c r="QX12" s="15" t="s">
        <v>532</v>
      </c>
      <c r="QY12" s="6">
        <f>SUM(QY5:QY11)</f>
        <v>2</v>
      </c>
      <c r="QZ12" s="15">
        <f>QY12/R12</f>
        <v>0.1</v>
      </c>
      <c r="RA12" s="15" t="s">
        <v>532</v>
      </c>
      <c r="RB12" s="6">
        <f>SUM(RB5:RB11)</f>
        <v>2</v>
      </c>
      <c r="RC12" s="15">
        <f>RB12/R12</f>
        <v>0.1</v>
      </c>
      <c r="RD12" s="15" t="s">
        <v>532</v>
      </c>
      <c r="RE12" s="6">
        <f>SUM(RE5:RE11)</f>
        <v>1</v>
      </c>
      <c r="RF12" s="15">
        <f>RE12/R12</f>
        <v>0.05</v>
      </c>
      <c r="RG12" s="15" t="s">
        <v>532</v>
      </c>
      <c r="RH12" s="6">
        <f>SUM(RH5:RH11)</f>
        <v>1</v>
      </c>
      <c r="RI12" s="15">
        <f>RH12/R12</f>
        <v>0.05</v>
      </c>
      <c r="RJ12" s="15" t="s">
        <v>532</v>
      </c>
      <c r="RK12" s="6">
        <f>SUM(RK5:RK11)</f>
        <v>2</v>
      </c>
      <c r="RL12" s="15">
        <f>RK12/R12</f>
        <v>0.1</v>
      </c>
      <c r="RM12" s="15" t="s">
        <v>532</v>
      </c>
      <c r="RN12" s="6">
        <f>SUM(RN5:RN11)</f>
        <v>4</v>
      </c>
      <c r="RO12" s="15">
        <f>RN12/R12</f>
        <v>0.2</v>
      </c>
      <c r="RP12" s="15" t="s">
        <v>532</v>
      </c>
      <c r="RQ12" s="6">
        <f>SUM(RQ5:RQ11)</f>
        <v>2</v>
      </c>
      <c r="RR12" s="15">
        <f>RQ12/U12</f>
        <v>0.08</v>
      </c>
      <c r="RS12" s="15" t="s">
        <v>532</v>
      </c>
      <c r="RT12" s="6">
        <f>SUM(RT5:RT11)</f>
        <v>1</v>
      </c>
      <c r="RU12" s="15">
        <f>RT12/U12</f>
        <v>0.04</v>
      </c>
      <c r="RV12" s="15" t="s">
        <v>532</v>
      </c>
      <c r="RW12" s="6">
        <f>SUM(RW5:RW11)</f>
        <v>2</v>
      </c>
      <c r="RX12" s="15">
        <f>RW12/U12</f>
        <v>0.08</v>
      </c>
      <c r="RY12" s="15" t="s">
        <v>532</v>
      </c>
      <c r="RZ12" s="6">
        <f>SUM(RZ5:RZ11)</f>
        <v>1</v>
      </c>
      <c r="SA12" s="15">
        <f>RZ12/U12</f>
        <v>0.04</v>
      </c>
      <c r="SB12" s="15" t="s">
        <v>532</v>
      </c>
      <c r="SC12" s="14">
        <f>SUM(SC5:SC11)</f>
        <v>2</v>
      </c>
      <c r="SD12" s="15">
        <f>SC12/U12</f>
        <v>0.08</v>
      </c>
      <c r="SE12" s="15" t="s">
        <v>532</v>
      </c>
      <c r="SF12" s="6">
        <f>SUM(SF5:SF11)</f>
        <v>2</v>
      </c>
      <c r="SG12" s="15">
        <f>SF12/U12</f>
        <v>0.08</v>
      </c>
      <c r="SH12" s="15" t="s">
        <v>532</v>
      </c>
      <c r="SI12" s="6">
        <f>SUM(SI5:SI11)</f>
        <v>2</v>
      </c>
      <c r="SJ12" s="15">
        <f>SI12/U12</f>
        <v>0.08</v>
      </c>
      <c r="SK12" s="15" t="s">
        <v>532</v>
      </c>
      <c r="SL12" s="6">
        <f>SUM(SL5:SL11)</f>
        <v>13</v>
      </c>
      <c r="SM12" s="15">
        <f>SL12/U12</f>
        <v>0.52</v>
      </c>
      <c r="SN12" s="15" t="s">
        <v>532</v>
      </c>
      <c r="SP12" s="59" t="s">
        <v>522</v>
      </c>
      <c r="SQ12" s="6">
        <f>SUM(SQ5:SQ11)</f>
        <v>24</v>
      </c>
      <c r="SR12" s="15">
        <f>SQ12/G12</f>
        <v>0.47058823529411764</v>
      </c>
      <c r="SS12" s="15" t="s">
        <v>532</v>
      </c>
      <c r="ST12" s="6">
        <f>SUM(ST5:ST11)</f>
        <v>16</v>
      </c>
      <c r="SU12" s="15">
        <f>ST12/G12</f>
        <v>0.31372549019607843</v>
      </c>
      <c r="SV12" s="15" t="s">
        <v>532</v>
      </c>
      <c r="SW12" s="6">
        <f t="shared" ref="SW12" si="736">SUM(SW5:SW11)</f>
        <v>2</v>
      </c>
      <c r="SX12" s="15">
        <f>SW12/G12</f>
        <v>3.9215686274509803E-2</v>
      </c>
      <c r="SY12" s="15" t="s">
        <v>532</v>
      </c>
      <c r="SZ12" s="6">
        <f>SUM(SZ5:SZ11)</f>
        <v>6</v>
      </c>
      <c r="TA12" s="15">
        <f>SZ12/G12</f>
        <v>0.11764705882352941</v>
      </c>
      <c r="TB12" s="15" t="s">
        <v>532</v>
      </c>
      <c r="TC12" s="6">
        <f>SUM(TC5:TC11)</f>
        <v>1</v>
      </c>
      <c r="TD12" s="15">
        <f>TC12/G12</f>
        <v>1.9607843137254902E-2</v>
      </c>
      <c r="TE12" s="15" t="s">
        <v>532</v>
      </c>
      <c r="TF12" s="6">
        <f t="shared" ref="TF12" si="737">SUM(TF5:TF11)</f>
        <v>1</v>
      </c>
      <c r="TG12" s="15">
        <f>TF12/G12</f>
        <v>1.9607843137254902E-2</v>
      </c>
      <c r="TH12" s="15" t="s">
        <v>532</v>
      </c>
      <c r="TI12" s="6">
        <f>SUM(TI5:TI11)</f>
        <v>1</v>
      </c>
      <c r="TJ12" s="15">
        <f>TI12/G12</f>
        <v>1.9607843137254902E-2</v>
      </c>
      <c r="TK12" s="15" t="s">
        <v>532</v>
      </c>
      <c r="TL12" s="6">
        <f>SUM(TL5:TL11)</f>
        <v>12</v>
      </c>
      <c r="TM12" s="15">
        <f>TL12/J12</f>
        <v>0.8571428571428571</v>
      </c>
      <c r="TN12" s="15" t="s">
        <v>532</v>
      </c>
      <c r="TO12" s="6">
        <f>SUM(TO5:TO11)</f>
        <v>2</v>
      </c>
      <c r="TP12" s="15">
        <f>TO12/J12</f>
        <v>0.14285714285714285</v>
      </c>
      <c r="TQ12" s="15" t="s">
        <v>532</v>
      </c>
      <c r="TR12" s="35"/>
      <c r="TS12" s="59" t="s">
        <v>522</v>
      </c>
      <c r="TT12" s="6">
        <f>SUM(TT5:TT11)</f>
        <v>10</v>
      </c>
      <c r="TU12" s="37">
        <f>TT12/O12</f>
        <v>0.5</v>
      </c>
      <c r="TV12" s="15" t="s">
        <v>532</v>
      </c>
      <c r="TW12" s="6">
        <f>SUM(TW5:TW11)</f>
        <v>8</v>
      </c>
      <c r="TX12" s="37">
        <f>TW12/O12</f>
        <v>0.4</v>
      </c>
      <c r="TY12" s="15" t="s">
        <v>532</v>
      </c>
      <c r="TZ12" s="6">
        <f>SUM(TZ5:TZ11)</f>
        <v>1</v>
      </c>
      <c r="UA12" s="37">
        <f>TZ12/O12</f>
        <v>0.05</v>
      </c>
      <c r="UB12" s="15" t="s">
        <v>532</v>
      </c>
      <c r="UC12" s="6">
        <f>SUM(UC5:UC11)</f>
        <v>1</v>
      </c>
      <c r="UD12" s="37">
        <f>UC12/O12</f>
        <v>0.05</v>
      </c>
      <c r="UE12" s="15" t="s">
        <v>532</v>
      </c>
      <c r="UF12" s="6">
        <f>SUM(UF5:UF11)</f>
        <v>11</v>
      </c>
      <c r="UG12" s="37">
        <f>UF12/R12</f>
        <v>0.55000000000000004</v>
      </c>
      <c r="UH12" s="15" t="s">
        <v>532</v>
      </c>
      <c r="UI12" s="6">
        <f>SUM(UI5:UI11)</f>
        <v>3</v>
      </c>
      <c r="UJ12" s="37">
        <f>UI12/R12</f>
        <v>0.15</v>
      </c>
      <c r="UK12" s="15" t="s">
        <v>532</v>
      </c>
      <c r="UL12" s="6">
        <f t="shared" ref="UL12" si="738">SUM(UL5:UL11)</f>
        <v>2</v>
      </c>
      <c r="UM12" s="37">
        <f>UL12/R12</f>
        <v>0.1</v>
      </c>
      <c r="UN12" s="15" t="s">
        <v>532</v>
      </c>
      <c r="UO12" s="6">
        <f>SUM(UO5:UO11)</f>
        <v>4</v>
      </c>
      <c r="UP12" s="37">
        <f>UO12/R12</f>
        <v>0.2</v>
      </c>
      <c r="UQ12" s="15" t="s">
        <v>532</v>
      </c>
      <c r="UR12" s="6">
        <f>SUM(UR5:UR11)</f>
        <v>15</v>
      </c>
      <c r="US12" s="37">
        <f>UR12/U12</f>
        <v>0.6</v>
      </c>
      <c r="UT12" s="15" t="s">
        <v>532</v>
      </c>
      <c r="UU12" s="6">
        <f>SUM(UU5:UU11)</f>
        <v>7</v>
      </c>
      <c r="UV12" s="37">
        <f>UU12/U12</f>
        <v>0.28000000000000003</v>
      </c>
      <c r="UW12" s="15" t="s">
        <v>532</v>
      </c>
      <c r="UX12" s="6">
        <f t="shared" ref="UX12" si="739">SUM(UX5:UX11)</f>
        <v>1</v>
      </c>
      <c r="UY12" s="37">
        <f>UX12/U12</f>
        <v>0.04</v>
      </c>
      <c r="UZ12" s="15" t="s">
        <v>532</v>
      </c>
      <c r="VA12" s="6">
        <f>SUM(VA5:VA11)</f>
        <v>1</v>
      </c>
      <c r="VB12" s="37">
        <f>VA12/U12</f>
        <v>0.04</v>
      </c>
      <c r="VC12" s="15" t="s">
        <v>532</v>
      </c>
      <c r="VD12" s="6">
        <f>SUM(VD5:VD11)</f>
        <v>1</v>
      </c>
      <c r="VE12" s="37">
        <f>VD12/U12</f>
        <v>0.04</v>
      </c>
      <c r="VF12" s="15" t="s">
        <v>532</v>
      </c>
      <c r="VH12" s="59" t="s">
        <v>522</v>
      </c>
      <c r="VI12" s="6">
        <f>SUM(VI5:VI11)</f>
        <v>17</v>
      </c>
      <c r="VJ12" s="37">
        <f>VI12/G12</f>
        <v>0.33333333333333331</v>
      </c>
      <c r="VK12" s="15" t="s">
        <v>532</v>
      </c>
      <c r="VL12" s="6">
        <f>SUM(VL5:VL11)</f>
        <v>12</v>
      </c>
      <c r="VM12" s="37">
        <f>VL12/G12</f>
        <v>0.23529411764705882</v>
      </c>
      <c r="VN12" s="15" t="s">
        <v>532</v>
      </c>
      <c r="VO12" s="6">
        <f>SUM(VO5:VO11)</f>
        <v>14</v>
      </c>
      <c r="VP12" s="37">
        <f>VO12/G12</f>
        <v>0.27450980392156865</v>
      </c>
      <c r="VQ12" s="15" t="s">
        <v>532</v>
      </c>
      <c r="VR12" s="6">
        <f>SUM(VR5:VR11)</f>
        <v>4</v>
      </c>
      <c r="VS12" s="37">
        <f>VR12/G12</f>
        <v>7.8431372549019607E-2</v>
      </c>
      <c r="VT12" s="15" t="s">
        <v>532</v>
      </c>
      <c r="VU12" s="6">
        <f t="shared" ref="VU12" si="740">SUM(VU5:VU11)</f>
        <v>1</v>
      </c>
      <c r="VV12" s="37">
        <f>VU12/G12</f>
        <v>1.9607843137254902E-2</v>
      </c>
      <c r="VW12" s="15" t="s">
        <v>532</v>
      </c>
      <c r="VX12" s="6">
        <f t="shared" ref="VX12" si="741">SUM(VX5:VX11)</f>
        <v>2</v>
      </c>
      <c r="VY12" s="37">
        <f>VX12/G12</f>
        <v>3.9215686274509803E-2</v>
      </c>
      <c r="VZ12" s="15" t="s">
        <v>532</v>
      </c>
      <c r="WA12" s="6">
        <f t="shared" ref="WA12" si="742">SUM(WA5:WA11)</f>
        <v>1</v>
      </c>
      <c r="WB12" s="37">
        <f>WA12/G12</f>
        <v>1.9607843137254902E-2</v>
      </c>
      <c r="WC12" s="15" t="s">
        <v>532</v>
      </c>
      <c r="WD12" s="6">
        <f>SUM(WD5:WD11)</f>
        <v>6</v>
      </c>
      <c r="WE12" s="37">
        <f>WD12/J12</f>
        <v>0.42857142857142855</v>
      </c>
      <c r="WF12" s="15" t="s">
        <v>532</v>
      </c>
      <c r="WG12" s="6">
        <f>SUM(WG5:WG11)</f>
        <v>1</v>
      </c>
      <c r="WH12" s="37">
        <f>WG12/J12</f>
        <v>7.1428571428571425E-2</v>
      </c>
      <c r="WI12" s="15" t="s">
        <v>532</v>
      </c>
      <c r="WJ12" s="6">
        <f>SUM(WJ5:WJ11)</f>
        <v>1</v>
      </c>
      <c r="WK12" s="37">
        <f>WJ12/J12</f>
        <v>7.1428571428571425E-2</v>
      </c>
      <c r="WL12" s="15" t="s">
        <v>532</v>
      </c>
      <c r="WM12" s="6">
        <f t="shared" ref="WM12" si="743">SUM(WM5:WM11)</f>
        <v>4</v>
      </c>
      <c r="WN12" s="37">
        <f>WM12/J12</f>
        <v>0.2857142857142857</v>
      </c>
      <c r="WO12" s="15" t="s">
        <v>532</v>
      </c>
      <c r="WP12" s="6">
        <f t="shared" ref="WP12" si="744">SUM(WP5:WP11)</f>
        <v>2</v>
      </c>
      <c r="WQ12" s="37">
        <f>WP12/J12</f>
        <v>0.14285714285714285</v>
      </c>
      <c r="WR12" s="15" t="s">
        <v>532</v>
      </c>
      <c r="WT12" s="59" t="s">
        <v>522</v>
      </c>
      <c r="WU12" s="6">
        <f>SUM(WU5:WU11)</f>
        <v>9</v>
      </c>
      <c r="WV12" s="37">
        <f>WU12/O12</f>
        <v>0.45</v>
      </c>
      <c r="WW12" s="15" t="s">
        <v>532</v>
      </c>
      <c r="WX12" s="6">
        <f>SUM(WX5:WX11)</f>
        <v>1</v>
      </c>
      <c r="WY12" s="37">
        <f>WX12/O12</f>
        <v>0.05</v>
      </c>
      <c r="WZ12" s="15" t="s">
        <v>532</v>
      </c>
      <c r="XA12" s="6">
        <f>SUM(XA5:XA11)</f>
        <v>4</v>
      </c>
      <c r="XB12" s="37">
        <f>XA12/O12</f>
        <v>0.2</v>
      </c>
      <c r="XC12" s="15" t="s">
        <v>532</v>
      </c>
      <c r="XD12" s="6">
        <f>SUM(XD5:XD11)</f>
        <v>1</v>
      </c>
      <c r="XE12" s="37">
        <f>XD12/O12</f>
        <v>0.05</v>
      </c>
      <c r="XF12" s="15" t="s">
        <v>532</v>
      </c>
      <c r="XG12" s="6">
        <f t="shared" ref="XG12" si="745">SUM(XG5:XG11)</f>
        <v>1</v>
      </c>
      <c r="XH12" s="37">
        <f>XG12/O12</f>
        <v>0.05</v>
      </c>
      <c r="XI12" s="15" t="s">
        <v>532</v>
      </c>
      <c r="XJ12" s="6">
        <f t="shared" ref="XJ12" si="746">SUM(XJ5:XJ11)</f>
        <v>3</v>
      </c>
      <c r="XK12" s="37">
        <f>XJ12/O12</f>
        <v>0.15</v>
      </c>
      <c r="XL12" s="15" t="s">
        <v>532</v>
      </c>
      <c r="XM12" s="6">
        <f t="shared" ref="XM12" si="747">SUM(XM5:XM11)</f>
        <v>1</v>
      </c>
      <c r="XN12" s="37">
        <f>XM12/O12</f>
        <v>0.05</v>
      </c>
      <c r="XO12" s="15" t="s">
        <v>532</v>
      </c>
      <c r="XP12" s="6">
        <f>SUM(XP5:XP11)</f>
        <v>7</v>
      </c>
      <c r="XQ12" s="37">
        <f>XP12/R12</f>
        <v>0.35</v>
      </c>
      <c r="XR12" s="15" t="s">
        <v>532</v>
      </c>
      <c r="XS12" s="6">
        <f>SUM(XS5:XS11)</f>
        <v>3</v>
      </c>
      <c r="XT12" s="37">
        <f>XS12/R12</f>
        <v>0.15</v>
      </c>
      <c r="XU12" s="15" t="s">
        <v>532</v>
      </c>
      <c r="XV12" s="6">
        <f>SUM(XV5:XV11)</f>
        <v>5</v>
      </c>
      <c r="XW12" s="37">
        <f>XV12/R12</f>
        <v>0.25</v>
      </c>
      <c r="XX12" s="15" t="s">
        <v>532</v>
      </c>
      <c r="XY12" s="6">
        <f>SUM(XY5:XY11)</f>
        <v>2</v>
      </c>
      <c r="XZ12" s="37">
        <f>XY12/R12</f>
        <v>0.1</v>
      </c>
      <c r="YA12" s="15" t="s">
        <v>532</v>
      </c>
      <c r="YB12" s="6">
        <f t="shared" ref="YB12" si="748">SUM(YB5:YB11)</f>
        <v>2</v>
      </c>
      <c r="YC12" s="37">
        <f>YB12/R12</f>
        <v>0.1</v>
      </c>
      <c r="YD12" s="15" t="s">
        <v>532</v>
      </c>
      <c r="YE12" s="6">
        <f t="shared" ref="YE12" si="749">SUM(YE5:YE11)</f>
        <v>1</v>
      </c>
      <c r="YF12" s="37">
        <f>YE12/R12</f>
        <v>0.05</v>
      </c>
      <c r="YG12" s="15" t="s">
        <v>532</v>
      </c>
      <c r="YH12" s="6">
        <f>SUM(YH5:YH11)</f>
        <v>7</v>
      </c>
      <c r="YI12" s="37">
        <f>YH12/U12</f>
        <v>0.28000000000000003</v>
      </c>
      <c r="YJ12" s="37" t="s">
        <v>532</v>
      </c>
      <c r="YK12" s="6">
        <f>SUM(YK5:YK11)</f>
        <v>8</v>
      </c>
      <c r="YL12" s="37">
        <f>YK12/U12</f>
        <v>0.32</v>
      </c>
      <c r="YM12" s="37" t="s">
        <v>532</v>
      </c>
      <c r="YN12" s="6">
        <f>SUM(YN5:YN11)</f>
        <v>6</v>
      </c>
      <c r="YO12" s="37">
        <f>YN12/U12</f>
        <v>0.24</v>
      </c>
      <c r="YP12" s="37" t="s">
        <v>532</v>
      </c>
      <c r="YQ12" s="6">
        <f>SUM(YQ5:YQ11)</f>
        <v>2</v>
      </c>
      <c r="YR12" s="37">
        <f>YQ12/U12</f>
        <v>0.08</v>
      </c>
      <c r="YS12" s="37" t="s">
        <v>532</v>
      </c>
      <c r="YT12" s="6">
        <f>SUM(YT5:YT11)</f>
        <v>2</v>
      </c>
      <c r="YU12" s="37">
        <f>YT12/U12</f>
        <v>0.08</v>
      </c>
      <c r="YV12" s="37" t="s">
        <v>532</v>
      </c>
    </row>
    <row r="13" spans="1:672" s="31" customFormat="1" x14ac:dyDescent="0.35">
      <c r="A13" s="30"/>
      <c r="B13" s="30"/>
      <c r="C13" s="30"/>
      <c r="D13" s="30"/>
      <c r="E13" s="30"/>
      <c r="F13" s="59"/>
      <c r="G13" s="14">
        <f>C12</f>
        <v>65</v>
      </c>
      <c r="H13" s="20">
        <f>G12/C12</f>
        <v>0.7846153846153846</v>
      </c>
      <c r="I13" s="20" t="s">
        <v>532</v>
      </c>
      <c r="J13" s="14">
        <f>C12</f>
        <v>65</v>
      </c>
      <c r="K13" s="20">
        <f>J12/C12</f>
        <v>0.2153846153846154</v>
      </c>
      <c r="L13" s="23" t="s">
        <v>532</v>
      </c>
      <c r="M13" s="25"/>
      <c r="N13" s="78"/>
      <c r="O13" s="14">
        <f>C12</f>
        <v>65</v>
      </c>
      <c r="P13" s="15">
        <f>O12/C12</f>
        <v>0.30769230769230771</v>
      </c>
      <c r="Q13" s="15" t="s">
        <v>532</v>
      </c>
      <c r="R13" s="14">
        <f>C12</f>
        <v>65</v>
      </c>
      <c r="S13" s="15">
        <f>R12/C12</f>
        <v>0.30769230769230771</v>
      </c>
      <c r="T13" s="15" t="s">
        <v>532</v>
      </c>
      <c r="U13" s="14">
        <f>C12</f>
        <v>65</v>
      </c>
      <c r="V13" s="15">
        <f>U12/C12</f>
        <v>0.38461538461538464</v>
      </c>
      <c r="W13" s="15" t="s">
        <v>532</v>
      </c>
      <c r="X13" s="21"/>
      <c r="Y13" s="59"/>
      <c r="Z13" s="14">
        <f>C12</f>
        <v>65</v>
      </c>
      <c r="AA13" s="15">
        <f>Z12/C12</f>
        <v>0.47692307692307695</v>
      </c>
      <c r="AB13" s="15" t="s">
        <v>532</v>
      </c>
      <c r="AC13" s="14">
        <f>C12</f>
        <v>65</v>
      </c>
      <c r="AD13" s="15">
        <f>AC12/C12</f>
        <v>7.6923076923076927E-2</v>
      </c>
      <c r="AE13" s="15" t="s">
        <v>532</v>
      </c>
      <c r="AF13" s="14">
        <f>65</f>
        <v>65</v>
      </c>
      <c r="AG13" s="15">
        <f>AF12/C12</f>
        <v>0.23076923076923078</v>
      </c>
      <c r="AH13" s="15" t="s">
        <v>532</v>
      </c>
      <c r="AI13" s="14">
        <f>C12</f>
        <v>65</v>
      </c>
      <c r="AJ13" s="15">
        <f>AI12/C12</f>
        <v>0.13846153846153847</v>
      </c>
      <c r="AK13" s="15" t="s">
        <v>532</v>
      </c>
      <c r="AL13" s="14">
        <f>C12</f>
        <v>65</v>
      </c>
      <c r="AM13" s="15">
        <f>AL12/C12</f>
        <v>3.0769230769230771E-2</v>
      </c>
      <c r="AN13" s="15" t="s">
        <v>532</v>
      </c>
      <c r="AO13" s="14">
        <f>C12</f>
        <v>65</v>
      </c>
      <c r="AP13" s="15">
        <f>AO12/C12</f>
        <v>4.6153846153846156E-2</v>
      </c>
      <c r="AQ13" s="15" t="s">
        <v>532</v>
      </c>
      <c r="AR13" s="21"/>
      <c r="AS13" s="59"/>
      <c r="AT13" s="14">
        <f>C12</f>
        <v>65</v>
      </c>
      <c r="AU13" s="15">
        <f>AT12/C12</f>
        <v>9.2307692307692313E-2</v>
      </c>
      <c r="AV13" s="15" t="s">
        <v>532</v>
      </c>
      <c r="AW13" s="14">
        <f>C12</f>
        <v>65</v>
      </c>
      <c r="AX13" s="15">
        <f>AW12/C12</f>
        <v>3.0769230769230771E-2</v>
      </c>
      <c r="AY13" s="15" t="s">
        <v>532</v>
      </c>
      <c r="AZ13" s="14">
        <f>C12</f>
        <v>65</v>
      </c>
      <c r="BA13" s="15">
        <f>AZ12/C12</f>
        <v>0.18461538461538463</v>
      </c>
      <c r="BB13" s="15" t="s">
        <v>532</v>
      </c>
      <c r="BC13" s="14">
        <f>C12</f>
        <v>65</v>
      </c>
      <c r="BD13" s="15">
        <f>BC12/C12</f>
        <v>0.2</v>
      </c>
      <c r="BE13" s="15" t="s">
        <v>532</v>
      </c>
      <c r="BF13" s="14">
        <f>C12</f>
        <v>65</v>
      </c>
      <c r="BG13" s="15">
        <f>BF12/C12</f>
        <v>4.6153846153846156E-2</v>
      </c>
      <c r="BH13" s="15" t="s">
        <v>532</v>
      </c>
      <c r="BI13" s="14">
        <f>C12</f>
        <v>65</v>
      </c>
      <c r="BJ13" s="15">
        <f>BI12/C12</f>
        <v>6.1538461538461542E-2</v>
      </c>
      <c r="BK13" s="15" t="s">
        <v>532</v>
      </c>
      <c r="BL13" s="14">
        <f>C12</f>
        <v>65</v>
      </c>
      <c r="BM13" s="15">
        <f>BL12/C12</f>
        <v>0.27692307692307694</v>
      </c>
      <c r="BN13" s="15" t="s">
        <v>532</v>
      </c>
      <c r="BO13" s="14">
        <f>C12</f>
        <v>65</v>
      </c>
      <c r="BP13" s="15">
        <f>BO12/C12</f>
        <v>3.0769230769230771E-2</v>
      </c>
      <c r="BQ13" s="15" t="s">
        <v>532</v>
      </c>
      <c r="BR13" s="14">
        <f>C12</f>
        <v>65</v>
      </c>
      <c r="BS13" s="15">
        <f>BR12/C12</f>
        <v>7.6923076923076927E-2</v>
      </c>
      <c r="BT13" s="15" t="s">
        <v>532</v>
      </c>
      <c r="BU13" s="35"/>
      <c r="BV13" s="21"/>
      <c r="BW13" s="21"/>
      <c r="BX13" s="21"/>
      <c r="BY13" s="21"/>
      <c r="BZ13" s="21"/>
      <c r="CA13" s="59"/>
      <c r="CB13" s="14">
        <f>C12</f>
        <v>65</v>
      </c>
      <c r="CC13" s="15">
        <f>CB12/C12</f>
        <v>0.2153846153846154</v>
      </c>
      <c r="CD13" s="15" t="s">
        <v>532</v>
      </c>
      <c r="CE13" s="14">
        <f>C12</f>
        <v>65</v>
      </c>
      <c r="CF13" s="15">
        <f>CE12/C12</f>
        <v>9.2307692307692313E-2</v>
      </c>
      <c r="CG13" s="15" t="s">
        <v>532</v>
      </c>
      <c r="CH13" s="14">
        <f>C12</f>
        <v>65</v>
      </c>
      <c r="CI13" s="15">
        <f>CH12/C12</f>
        <v>0.2</v>
      </c>
      <c r="CJ13" s="15" t="s">
        <v>532</v>
      </c>
      <c r="CK13" s="14">
        <f>C12</f>
        <v>65</v>
      </c>
      <c r="CL13" s="15">
        <f>CK12/C12</f>
        <v>0.1076923076923077</v>
      </c>
      <c r="CM13" s="15" t="s">
        <v>532</v>
      </c>
      <c r="CN13" s="14">
        <f>C12</f>
        <v>65</v>
      </c>
      <c r="CO13" s="15">
        <f>CN12/C12</f>
        <v>0.36923076923076925</v>
      </c>
      <c r="CP13" s="15" t="s">
        <v>532</v>
      </c>
      <c r="CQ13" s="14">
        <f>C12</f>
        <v>65</v>
      </c>
      <c r="CR13" s="15">
        <f>CQ12/C12</f>
        <v>1.5384615384615385E-2</v>
      </c>
      <c r="CS13" s="15" t="s">
        <v>532</v>
      </c>
      <c r="CT13" s="21"/>
      <c r="CU13" s="59"/>
      <c r="CV13" s="14">
        <f>C12</f>
        <v>65</v>
      </c>
      <c r="CW13" s="15">
        <f>CV12/C12</f>
        <v>1.5384615384615385E-2</v>
      </c>
      <c r="CX13" s="15" t="s">
        <v>532</v>
      </c>
      <c r="CY13" s="14">
        <f>C12</f>
        <v>65</v>
      </c>
      <c r="CZ13" s="15">
        <f>CY12/C12</f>
        <v>3.0769230769230771E-2</v>
      </c>
      <c r="DA13" s="15" t="s">
        <v>532</v>
      </c>
      <c r="DB13" s="14">
        <f>C12</f>
        <v>65</v>
      </c>
      <c r="DC13" s="15">
        <f>DB12/C12</f>
        <v>0.15384615384615385</v>
      </c>
      <c r="DD13" s="15" t="s">
        <v>532</v>
      </c>
      <c r="DE13" s="14">
        <f>C12</f>
        <v>65</v>
      </c>
      <c r="DF13" s="15">
        <f>DE12/C12</f>
        <v>1.5384615384615385E-2</v>
      </c>
      <c r="DG13" s="15" t="s">
        <v>532</v>
      </c>
      <c r="DH13" s="14">
        <f>C12</f>
        <v>65</v>
      </c>
      <c r="DI13" s="15">
        <f>DH12/C12</f>
        <v>1.5384615384615385E-2</v>
      </c>
      <c r="DJ13" s="15" t="s">
        <v>532</v>
      </c>
      <c r="DK13" s="14">
        <f>C12</f>
        <v>65</v>
      </c>
      <c r="DL13" s="15">
        <f>DK12/C12</f>
        <v>7.6923076923076927E-2</v>
      </c>
      <c r="DM13" s="15" t="s">
        <v>532</v>
      </c>
      <c r="DN13" s="14">
        <f>C12</f>
        <v>65</v>
      </c>
      <c r="DO13" s="15">
        <f>DN12/C12</f>
        <v>4.6153846153846156E-2</v>
      </c>
      <c r="DP13" s="15" t="s">
        <v>532</v>
      </c>
      <c r="DQ13" s="14">
        <f>C12</f>
        <v>65</v>
      </c>
      <c r="DR13" s="15">
        <f>DQ12/C12</f>
        <v>1.5384615384615385E-2</v>
      </c>
      <c r="DS13" s="15" t="s">
        <v>532</v>
      </c>
      <c r="DT13" s="14">
        <f>C12</f>
        <v>65</v>
      </c>
      <c r="DU13" s="15">
        <f>DT12/C12</f>
        <v>0.1076923076923077</v>
      </c>
      <c r="DV13" s="15" t="s">
        <v>532</v>
      </c>
      <c r="DW13" s="14">
        <f>C12</f>
        <v>65</v>
      </c>
      <c r="DX13" s="15">
        <f>DW12/C12</f>
        <v>3.0769230769230771E-2</v>
      </c>
      <c r="DY13" s="15" t="s">
        <v>532</v>
      </c>
      <c r="DZ13" s="14">
        <f>C12</f>
        <v>65</v>
      </c>
      <c r="EA13" s="15">
        <f>DZ12/C12</f>
        <v>1.5384615384615385E-2</v>
      </c>
      <c r="EB13" s="15" t="s">
        <v>532</v>
      </c>
      <c r="EC13" s="14">
        <f>C12</f>
        <v>65</v>
      </c>
      <c r="ED13" s="15">
        <f>EC12/C12</f>
        <v>7.6923076923076927E-2</v>
      </c>
      <c r="EE13" s="15" t="s">
        <v>532</v>
      </c>
      <c r="EF13" s="14">
        <f>C12</f>
        <v>65</v>
      </c>
      <c r="EG13" s="15">
        <f>EF12/C12</f>
        <v>1.5384615384615385E-2</v>
      </c>
      <c r="EH13" s="15" t="s">
        <v>532</v>
      </c>
      <c r="EI13" s="14">
        <f>C12</f>
        <v>65</v>
      </c>
      <c r="EJ13" s="15">
        <f>EI12/C12</f>
        <v>9.2307692307692313E-2</v>
      </c>
      <c r="EK13" s="15" t="s">
        <v>532</v>
      </c>
      <c r="EL13" s="14">
        <f>C12</f>
        <v>65</v>
      </c>
      <c r="EM13" s="15">
        <f>EL12/C12</f>
        <v>3.0769230769230771E-2</v>
      </c>
      <c r="EN13" s="15" t="s">
        <v>532</v>
      </c>
      <c r="EO13" s="14">
        <f>C12</f>
        <v>65</v>
      </c>
      <c r="EP13" s="15">
        <f>EO12/C12</f>
        <v>0.24615384615384617</v>
      </c>
      <c r="EQ13" s="15" t="s">
        <v>532</v>
      </c>
      <c r="ER13" s="14">
        <f>C12</f>
        <v>65</v>
      </c>
      <c r="ES13" s="15">
        <f>ER12/C12</f>
        <v>1.5384615384615385E-2</v>
      </c>
      <c r="ET13" s="15" t="s">
        <v>532</v>
      </c>
      <c r="EU13" s="30"/>
      <c r="EV13" s="72"/>
      <c r="EW13" s="14">
        <f>C12</f>
        <v>65</v>
      </c>
      <c r="EX13" s="80"/>
      <c r="EY13" s="20" t="s">
        <v>532</v>
      </c>
      <c r="EZ13" s="14">
        <f>C12</f>
        <v>65</v>
      </c>
      <c r="FA13" s="80"/>
      <c r="FB13" s="20" t="s">
        <v>532</v>
      </c>
      <c r="FD13" s="59"/>
      <c r="FE13" s="14">
        <f>C12</f>
        <v>65</v>
      </c>
      <c r="FF13" s="20">
        <f>FE12/C12</f>
        <v>0.23076923076923078</v>
      </c>
      <c r="FG13" s="20" t="s">
        <v>532</v>
      </c>
      <c r="FH13" s="14">
        <f>C12</f>
        <v>65</v>
      </c>
      <c r="FI13" s="20">
        <f>FH12/C12</f>
        <v>0.2153846153846154</v>
      </c>
      <c r="FJ13" s="20" t="s">
        <v>532</v>
      </c>
      <c r="FK13" s="14">
        <f>C12</f>
        <v>65</v>
      </c>
      <c r="FL13" s="20">
        <f>FK12/C12</f>
        <v>0.2</v>
      </c>
      <c r="FM13" s="20" t="s">
        <v>532</v>
      </c>
      <c r="FN13" s="14">
        <f>C12</f>
        <v>65</v>
      </c>
      <c r="FO13" s="20">
        <f>FN12/C12</f>
        <v>7.6923076923076927E-2</v>
      </c>
      <c r="FP13" s="20" t="s">
        <v>532</v>
      </c>
      <c r="FQ13" s="14">
        <f>C12</f>
        <v>65</v>
      </c>
      <c r="FR13" s="20">
        <f>FQ12/C12</f>
        <v>9.2307692307692313E-2</v>
      </c>
      <c r="FS13" s="20" t="s">
        <v>532</v>
      </c>
      <c r="FT13" s="14">
        <f>C12</f>
        <v>65</v>
      </c>
      <c r="FU13" s="20">
        <f>FT12/C12</f>
        <v>0.18461538461538463</v>
      </c>
      <c r="FV13" s="20" t="s">
        <v>532</v>
      </c>
      <c r="FW13" s="21"/>
      <c r="FX13" s="21"/>
      <c r="FY13" s="21"/>
      <c r="FZ13" s="21"/>
      <c r="GA13" s="72"/>
      <c r="GB13" s="14">
        <f>C12</f>
        <v>65</v>
      </c>
      <c r="GC13" s="15">
        <f>GB12/C12</f>
        <v>0.18461538461538463</v>
      </c>
      <c r="GD13" s="15" t="s">
        <v>532</v>
      </c>
      <c r="GE13" s="14">
        <f>C12</f>
        <v>65</v>
      </c>
      <c r="GF13" s="15">
        <f>GE12/C12</f>
        <v>0.41538461538461541</v>
      </c>
      <c r="GG13" s="15" t="s">
        <v>532</v>
      </c>
      <c r="GH13" s="14">
        <f>C12</f>
        <v>65</v>
      </c>
      <c r="GI13" s="15">
        <f>GH12/C12</f>
        <v>0.12307692307692308</v>
      </c>
      <c r="GJ13" s="15" t="s">
        <v>532</v>
      </c>
      <c r="GK13" s="14">
        <f>C12</f>
        <v>65</v>
      </c>
      <c r="GL13" s="15">
        <f>GK12/C12</f>
        <v>6.1538461538461542E-2</v>
      </c>
      <c r="GM13" s="15" t="s">
        <v>532</v>
      </c>
      <c r="GN13" s="14">
        <f>C12</f>
        <v>65</v>
      </c>
      <c r="GO13" s="15">
        <f>GN12/C12</f>
        <v>0.16923076923076924</v>
      </c>
      <c r="GP13" s="15" t="s">
        <v>532</v>
      </c>
      <c r="GQ13" s="14">
        <f>C12</f>
        <v>65</v>
      </c>
      <c r="GR13" s="15">
        <f>GQ12/C12</f>
        <v>1.5384615384615385E-2</v>
      </c>
      <c r="GS13" s="15" t="s">
        <v>532</v>
      </c>
      <c r="GT13" s="14">
        <f>C12</f>
        <v>65</v>
      </c>
      <c r="GU13" s="15">
        <f>GT12/C12</f>
        <v>3.0769230769230771E-2</v>
      </c>
      <c r="GV13" s="15" t="s">
        <v>532</v>
      </c>
      <c r="GW13" s="21"/>
      <c r="GX13" s="59"/>
      <c r="GY13" s="14">
        <f>C12</f>
        <v>65</v>
      </c>
      <c r="GZ13" s="15">
        <f>GY12/C12</f>
        <v>0.12307692307692308</v>
      </c>
      <c r="HA13" s="15" t="s">
        <v>532</v>
      </c>
      <c r="HB13" s="14">
        <f>C12</f>
        <v>65</v>
      </c>
      <c r="HC13" s="15">
        <f>HB12/C12</f>
        <v>0.13846153846153847</v>
      </c>
      <c r="HD13" s="15" t="s">
        <v>532</v>
      </c>
      <c r="HE13" s="14">
        <f>C12</f>
        <v>65</v>
      </c>
      <c r="HF13" s="15">
        <f>HE12/C12</f>
        <v>3.0769230769230771E-2</v>
      </c>
      <c r="HG13" s="15" t="s">
        <v>532</v>
      </c>
      <c r="HH13" s="14">
        <f>C12</f>
        <v>65</v>
      </c>
      <c r="HI13" s="15">
        <f>HH12/C12</f>
        <v>1.5384615384615385E-2</v>
      </c>
      <c r="HJ13" s="15" t="s">
        <v>532</v>
      </c>
      <c r="HK13" s="14">
        <f>C12</f>
        <v>65</v>
      </c>
      <c r="HL13" s="15">
        <f>HK12/C12</f>
        <v>0.12307692307692308</v>
      </c>
      <c r="HM13" s="15" t="s">
        <v>532</v>
      </c>
      <c r="HN13" s="14">
        <f>C12</f>
        <v>65</v>
      </c>
      <c r="HO13" s="15">
        <f>HN12/C12</f>
        <v>0.13846153846153847</v>
      </c>
      <c r="HP13" s="15" t="s">
        <v>532</v>
      </c>
      <c r="HQ13" s="14">
        <f>C12</f>
        <v>65</v>
      </c>
      <c r="HR13" s="15">
        <f>HQ12/C12</f>
        <v>3.0769230769230771E-2</v>
      </c>
      <c r="HS13" s="15" t="s">
        <v>532</v>
      </c>
      <c r="HT13" s="14">
        <f>C12</f>
        <v>65</v>
      </c>
      <c r="HU13" s="15">
        <f>HT12/C12</f>
        <v>1.5384615384615385E-2</v>
      </c>
      <c r="HV13" s="15" t="s">
        <v>532</v>
      </c>
      <c r="HW13" s="14">
        <f>C12</f>
        <v>65</v>
      </c>
      <c r="HX13" s="15">
        <f>HW12/C12</f>
        <v>0.1076923076923077</v>
      </c>
      <c r="HY13" s="15" t="s">
        <v>532</v>
      </c>
      <c r="HZ13" s="14">
        <f>C12</f>
        <v>65</v>
      </c>
      <c r="IA13" s="15">
        <f>HZ12/C12</f>
        <v>0.15384615384615385</v>
      </c>
      <c r="IB13" s="15" t="s">
        <v>532</v>
      </c>
      <c r="IC13" s="14">
        <f>C12</f>
        <v>65</v>
      </c>
      <c r="ID13" s="15">
        <f>IC12/C12</f>
        <v>9.2307692307692313E-2</v>
      </c>
      <c r="IE13" s="15" t="s">
        <v>532</v>
      </c>
      <c r="IF13" s="14">
        <f>C12</f>
        <v>65</v>
      </c>
      <c r="IG13" s="15">
        <f>IF12/C12</f>
        <v>3.0769230769230771E-2</v>
      </c>
      <c r="IH13" s="15" t="s">
        <v>532</v>
      </c>
      <c r="IJ13" s="59"/>
      <c r="IK13" s="14">
        <f>C12</f>
        <v>65</v>
      </c>
      <c r="IL13" s="15">
        <f>IK12/C12</f>
        <v>9.2307692307692313E-2</v>
      </c>
      <c r="IM13" s="15" t="s">
        <v>532</v>
      </c>
      <c r="IN13" s="14">
        <f>C12</f>
        <v>65</v>
      </c>
      <c r="IO13" s="15">
        <f>IN12/C12</f>
        <v>0.15384615384615385</v>
      </c>
      <c r="IP13" s="15" t="s">
        <v>532</v>
      </c>
      <c r="IQ13" s="14">
        <f>C12</f>
        <v>65</v>
      </c>
      <c r="IR13" s="15">
        <f>IQ12/C12</f>
        <v>1.5384615384615385E-2</v>
      </c>
      <c r="IS13" s="15" t="s">
        <v>532</v>
      </c>
      <c r="IT13" s="14">
        <f>C12</f>
        <v>65</v>
      </c>
      <c r="IU13" s="15">
        <f>IT12/C12</f>
        <v>0.36923076923076925</v>
      </c>
      <c r="IV13" s="15" t="s">
        <v>532</v>
      </c>
      <c r="IW13" s="14">
        <f>C12</f>
        <v>65</v>
      </c>
      <c r="IX13" s="15">
        <f>IW12/C12</f>
        <v>1.5384615384615385E-2</v>
      </c>
      <c r="IY13" s="15" t="s">
        <v>532</v>
      </c>
      <c r="IZ13" s="14">
        <f>C12</f>
        <v>65</v>
      </c>
      <c r="JA13" s="15">
        <f>IZ12/C12</f>
        <v>6.1538461538461542E-2</v>
      </c>
      <c r="JB13" s="15" t="s">
        <v>532</v>
      </c>
      <c r="JC13" s="14">
        <f>C12</f>
        <v>65</v>
      </c>
      <c r="JD13" s="15">
        <f>JC12/C12</f>
        <v>7.6923076923076927E-2</v>
      </c>
      <c r="JE13" s="15" t="s">
        <v>532</v>
      </c>
      <c r="JF13" s="14">
        <f>C12</f>
        <v>65</v>
      </c>
      <c r="JG13" s="15">
        <f>JF12/C12</f>
        <v>0.15384615384615385</v>
      </c>
      <c r="JH13" s="15" t="s">
        <v>532</v>
      </c>
      <c r="JI13" s="14">
        <f>C12</f>
        <v>65</v>
      </c>
      <c r="JJ13" s="15">
        <f>JI12/C12</f>
        <v>1.5384615384615385E-2</v>
      </c>
      <c r="JK13" s="15" t="s">
        <v>532</v>
      </c>
      <c r="JL13" s="14">
        <f>C12</f>
        <v>65</v>
      </c>
      <c r="JM13" s="15">
        <f>JL12/C12</f>
        <v>3.0769230769230771E-2</v>
      </c>
      <c r="JN13" s="15" t="s">
        <v>532</v>
      </c>
      <c r="JO13" s="14">
        <f>C12</f>
        <v>65</v>
      </c>
      <c r="JP13" s="15">
        <f>JO12/C12</f>
        <v>1.5384615384615385E-2</v>
      </c>
      <c r="JQ13" s="15" t="s">
        <v>532</v>
      </c>
      <c r="JS13" s="59"/>
      <c r="JT13" s="14">
        <f>C12</f>
        <v>65</v>
      </c>
      <c r="JU13" s="15">
        <f>JT12/C12</f>
        <v>9.2307692307692313E-2</v>
      </c>
      <c r="JV13" s="15" t="s">
        <v>532</v>
      </c>
      <c r="JW13" s="14">
        <f>C12</f>
        <v>65</v>
      </c>
      <c r="JX13" s="15">
        <f>JW12/C12</f>
        <v>1.5384615384615385E-2</v>
      </c>
      <c r="JY13" s="15" t="s">
        <v>532</v>
      </c>
      <c r="JZ13" s="14">
        <f>C12</f>
        <v>65</v>
      </c>
      <c r="KA13" s="15">
        <f>JZ12/C12</f>
        <v>3.0769230769230771E-2</v>
      </c>
      <c r="KB13" s="15" t="s">
        <v>532</v>
      </c>
      <c r="KC13" s="14">
        <f>C12</f>
        <v>65</v>
      </c>
      <c r="KD13" s="15">
        <f>KC12/C12</f>
        <v>0.16923076923076924</v>
      </c>
      <c r="KE13" s="15" t="s">
        <v>532</v>
      </c>
      <c r="KF13" s="14">
        <f>C12</f>
        <v>65</v>
      </c>
      <c r="KG13" s="15">
        <f>KF12/C12</f>
        <v>0.1076923076923077</v>
      </c>
      <c r="KH13" s="15" t="s">
        <v>532</v>
      </c>
      <c r="KI13" s="14">
        <f>C12</f>
        <v>65</v>
      </c>
      <c r="KJ13" s="15">
        <f>KI12/C12</f>
        <v>4.6153846153846156E-2</v>
      </c>
      <c r="KK13" s="15" t="s">
        <v>532</v>
      </c>
      <c r="KL13" s="14">
        <f>C12</f>
        <v>65</v>
      </c>
      <c r="KM13" s="15">
        <f>KL12/C12</f>
        <v>9.2307692307692313E-2</v>
      </c>
      <c r="KN13" s="15" t="s">
        <v>532</v>
      </c>
      <c r="KO13" s="14">
        <f>C12</f>
        <v>65</v>
      </c>
      <c r="KP13" s="15">
        <f>KO12/C12</f>
        <v>3.0769230769230771E-2</v>
      </c>
      <c r="KQ13" s="15" t="s">
        <v>532</v>
      </c>
      <c r="KR13" s="14">
        <f>C12</f>
        <v>65</v>
      </c>
      <c r="KS13" s="15">
        <f>KR12/C12</f>
        <v>1.5384615384615385E-2</v>
      </c>
      <c r="KT13" s="15" t="s">
        <v>532</v>
      </c>
      <c r="KU13" s="14">
        <f>C12</f>
        <v>65</v>
      </c>
      <c r="KV13" s="15">
        <f>KU12/C12</f>
        <v>1.5384615384615385E-2</v>
      </c>
      <c r="KW13" s="15" t="s">
        <v>532</v>
      </c>
      <c r="KX13" s="14">
        <f>C12</f>
        <v>65</v>
      </c>
      <c r="KY13" s="15">
        <f>KX12/C12</f>
        <v>4.6153846153846156E-2</v>
      </c>
      <c r="KZ13" s="15" t="s">
        <v>532</v>
      </c>
      <c r="LA13" s="14">
        <f>C12</f>
        <v>65</v>
      </c>
      <c r="LB13" s="15">
        <f>LA12/C12</f>
        <v>9.2307692307692313E-2</v>
      </c>
      <c r="LC13" s="15" t="s">
        <v>532</v>
      </c>
      <c r="LD13" s="14">
        <f>C12</f>
        <v>65</v>
      </c>
      <c r="LE13" s="15">
        <f>LD12/C12</f>
        <v>0.13846153846153847</v>
      </c>
      <c r="LF13" s="15" t="s">
        <v>532</v>
      </c>
      <c r="LG13" s="14">
        <f>C12</f>
        <v>65</v>
      </c>
      <c r="LH13" s="15">
        <f>LG12/C12</f>
        <v>4.6153846153846156E-2</v>
      </c>
      <c r="LI13" s="15" t="s">
        <v>532</v>
      </c>
      <c r="LJ13" s="14">
        <f>C12</f>
        <v>65</v>
      </c>
      <c r="LK13" s="15">
        <f>LJ12/C12</f>
        <v>6.1538461538461542E-2</v>
      </c>
      <c r="LL13" s="15" t="s">
        <v>532</v>
      </c>
      <c r="LM13" s="35"/>
      <c r="LO13" s="59"/>
      <c r="LP13" s="14">
        <f>C12</f>
        <v>65</v>
      </c>
      <c r="LQ13" s="15">
        <f>LP12/C12</f>
        <v>3.0769230769230771E-2</v>
      </c>
      <c r="LR13" s="15" t="s">
        <v>532</v>
      </c>
      <c r="LS13" s="14">
        <f>C12</f>
        <v>65</v>
      </c>
      <c r="LT13" s="15">
        <f>LS12/C12</f>
        <v>1.5384615384615385E-2</v>
      </c>
      <c r="LU13" s="15" t="s">
        <v>532</v>
      </c>
      <c r="LV13" s="14">
        <f>C12</f>
        <v>65</v>
      </c>
      <c r="LW13" s="15">
        <f>LV12/C12</f>
        <v>7.6923076923076927E-2</v>
      </c>
      <c r="LX13" s="15" t="s">
        <v>532</v>
      </c>
      <c r="LY13" s="14">
        <f>C12</f>
        <v>65</v>
      </c>
      <c r="LZ13" s="15">
        <f>LY12/C12</f>
        <v>1.5384615384615385E-2</v>
      </c>
      <c r="MA13" s="15" t="s">
        <v>532</v>
      </c>
      <c r="MB13" s="14">
        <f>C12</f>
        <v>65</v>
      </c>
      <c r="MC13" s="15">
        <f>MB12/C12</f>
        <v>4.6153846153846156E-2</v>
      </c>
      <c r="MD13" s="15" t="s">
        <v>532</v>
      </c>
      <c r="ME13" s="14">
        <f>C12</f>
        <v>65</v>
      </c>
      <c r="MF13" s="15">
        <f>ME12/C12</f>
        <v>6.1538461538461542E-2</v>
      </c>
      <c r="MG13" s="15" t="s">
        <v>532</v>
      </c>
      <c r="MH13" s="14">
        <f>C12</f>
        <v>65</v>
      </c>
      <c r="MI13" s="15">
        <f>MH12/C12</f>
        <v>6.1538461538461542E-2</v>
      </c>
      <c r="MJ13" s="15" t="s">
        <v>532</v>
      </c>
      <c r="MK13" s="14">
        <f>C12</f>
        <v>65</v>
      </c>
      <c r="ML13" s="15">
        <f>MK12/C12</f>
        <v>7.6923076923076927E-2</v>
      </c>
      <c r="MM13" s="15" t="s">
        <v>532</v>
      </c>
      <c r="MN13" s="14">
        <f>C12</f>
        <v>65</v>
      </c>
      <c r="MO13" s="15">
        <f>MN12/C12</f>
        <v>7.6923076923076927E-2</v>
      </c>
      <c r="MP13" s="15" t="s">
        <v>532</v>
      </c>
      <c r="MQ13" s="14">
        <f>C12</f>
        <v>65</v>
      </c>
      <c r="MR13" s="15">
        <f>MQ12/C12</f>
        <v>1.5384615384615385E-2</v>
      </c>
      <c r="MS13" s="15" t="s">
        <v>532</v>
      </c>
      <c r="MT13" s="14">
        <f>C12</f>
        <v>65</v>
      </c>
      <c r="MU13" s="15">
        <f>MT12/C12</f>
        <v>0.2</v>
      </c>
      <c r="MV13" s="15" t="s">
        <v>532</v>
      </c>
      <c r="MW13" s="14">
        <f>C12</f>
        <v>65</v>
      </c>
      <c r="MX13" s="15">
        <f>MW12/C12</f>
        <v>7.6923076923076927E-2</v>
      </c>
      <c r="MY13" s="15" t="s">
        <v>532</v>
      </c>
      <c r="MZ13" s="14">
        <f>C12</f>
        <v>65</v>
      </c>
      <c r="NA13" s="15">
        <f>MZ12/C12</f>
        <v>3.0769230769230771E-2</v>
      </c>
      <c r="NB13" s="15" t="s">
        <v>532</v>
      </c>
      <c r="NC13" s="14">
        <f>C12</f>
        <v>65</v>
      </c>
      <c r="ND13" s="15">
        <f>NC12/C12</f>
        <v>0.13846153846153847</v>
      </c>
      <c r="NE13" s="15" t="s">
        <v>532</v>
      </c>
      <c r="NG13" s="59"/>
      <c r="NH13" s="14">
        <f>C12</f>
        <v>65</v>
      </c>
      <c r="NI13" s="15">
        <f>NH12/C12</f>
        <v>7.6923076923076927E-2</v>
      </c>
      <c r="NJ13" s="15" t="s">
        <v>532</v>
      </c>
      <c r="NK13" s="14">
        <f>C12</f>
        <v>65</v>
      </c>
      <c r="NL13" s="15">
        <f>NK12/C12</f>
        <v>7.6923076923076927E-2</v>
      </c>
      <c r="NM13" s="15" t="s">
        <v>532</v>
      </c>
      <c r="NN13" s="14">
        <f>C12</f>
        <v>65</v>
      </c>
      <c r="NO13" s="15">
        <f>NN12/C12</f>
        <v>1.5384615384615385E-2</v>
      </c>
      <c r="NP13" s="15" t="s">
        <v>532</v>
      </c>
      <c r="NQ13" s="14">
        <f>C12</f>
        <v>65</v>
      </c>
      <c r="NR13" s="15">
        <f>NQ12/C12</f>
        <v>4.6153846153846156E-2</v>
      </c>
      <c r="NS13" s="15" t="s">
        <v>532</v>
      </c>
      <c r="NT13" s="6">
        <f>SUM(NT6:NT12)</f>
        <v>6</v>
      </c>
      <c r="NU13" s="15">
        <f>NT12/C12</f>
        <v>4.6153846153846156E-2</v>
      </c>
      <c r="NV13" s="15" t="s">
        <v>532</v>
      </c>
      <c r="NW13" s="14">
        <f>C12</f>
        <v>65</v>
      </c>
      <c r="NX13" s="15">
        <f>NW12/C12</f>
        <v>7.6923076923076927E-2</v>
      </c>
      <c r="NY13" s="15" t="s">
        <v>532</v>
      </c>
      <c r="NZ13" s="14">
        <f>C12</f>
        <v>65</v>
      </c>
      <c r="OA13" s="15">
        <f>NZ12/C12</f>
        <v>3.0769230769230771E-2</v>
      </c>
      <c r="OB13" s="15" t="s">
        <v>532</v>
      </c>
      <c r="OC13" s="14">
        <f>C12</f>
        <v>65</v>
      </c>
      <c r="OD13" s="15">
        <f>OC12/C12</f>
        <v>3.0769230769230771E-2</v>
      </c>
      <c r="OE13" s="15" t="s">
        <v>532</v>
      </c>
      <c r="OF13" s="14">
        <f>C12</f>
        <v>65</v>
      </c>
      <c r="OG13" s="15">
        <f>OF12/C12</f>
        <v>4.6153846153846156E-2</v>
      </c>
      <c r="OH13" s="15" t="s">
        <v>532</v>
      </c>
      <c r="OI13" s="14">
        <f>C12</f>
        <v>65</v>
      </c>
      <c r="OJ13" s="15">
        <f>OI12/C12</f>
        <v>4.6153846153846156E-2</v>
      </c>
      <c r="OK13" s="15" t="s">
        <v>532</v>
      </c>
      <c r="OL13" s="14">
        <f>C12</f>
        <v>65</v>
      </c>
      <c r="OM13" s="15">
        <f>OL12/C12</f>
        <v>0.29230769230769232</v>
      </c>
      <c r="ON13" s="15" t="s">
        <v>532</v>
      </c>
      <c r="OO13" s="14">
        <f>C12</f>
        <v>65</v>
      </c>
      <c r="OP13" s="15">
        <f>OO12/C12</f>
        <v>6.1538461538461542E-2</v>
      </c>
      <c r="OQ13" s="15" t="s">
        <v>532</v>
      </c>
      <c r="OR13" s="14">
        <f>C12</f>
        <v>65</v>
      </c>
      <c r="OS13" s="15">
        <f>OR12/C12</f>
        <v>3.0769230769230771E-2</v>
      </c>
      <c r="OT13" s="15" t="s">
        <v>532</v>
      </c>
      <c r="OU13" s="14">
        <f>C12</f>
        <v>65</v>
      </c>
      <c r="OV13" s="15">
        <f>OU12/C12</f>
        <v>1.5384615384615385E-2</v>
      </c>
      <c r="OW13" s="15" t="s">
        <v>532</v>
      </c>
      <c r="OX13" s="14">
        <f>C12</f>
        <v>65</v>
      </c>
      <c r="OY13" s="15">
        <f>OX12/C12</f>
        <v>1.5384615384615385E-2</v>
      </c>
      <c r="OZ13" s="15" t="s">
        <v>532</v>
      </c>
      <c r="PA13" s="14">
        <f>C12</f>
        <v>65</v>
      </c>
      <c r="PB13" s="15">
        <f>PA12/C12</f>
        <v>1.5384615384615385E-2</v>
      </c>
      <c r="PC13" s="15" t="s">
        <v>532</v>
      </c>
      <c r="PD13" s="14">
        <f>C12</f>
        <v>65</v>
      </c>
      <c r="PE13" s="15">
        <f>PD12/C12</f>
        <v>1.5384615384615385E-2</v>
      </c>
      <c r="PF13" s="15" t="s">
        <v>532</v>
      </c>
      <c r="PG13" s="14">
        <f>C12</f>
        <v>65</v>
      </c>
      <c r="PH13" s="15">
        <f>PG12/C12</f>
        <v>1.5384615384615385E-2</v>
      </c>
      <c r="PI13" s="15" t="s">
        <v>532</v>
      </c>
      <c r="PJ13" s="14">
        <f>C12</f>
        <v>65</v>
      </c>
      <c r="PK13" s="15">
        <f>PJ12/C12</f>
        <v>3.0769230769230771E-2</v>
      </c>
      <c r="PL13" s="15" t="s">
        <v>532</v>
      </c>
      <c r="PM13" s="14">
        <f>C12</f>
        <v>65</v>
      </c>
      <c r="PN13" s="15">
        <f>PM12/C12</f>
        <v>1.5384615384615385E-2</v>
      </c>
      <c r="PO13" s="15" t="s">
        <v>532</v>
      </c>
      <c r="PQ13" s="59"/>
      <c r="PR13" s="14">
        <f>C12</f>
        <v>65</v>
      </c>
      <c r="PS13" s="15">
        <f>PR12/C12</f>
        <v>1.5384615384615385E-2</v>
      </c>
      <c r="PT13" s="15" t="s">
        <v>532</v>
      </c>
      <c r="PU13" s="14">
        <f>C12</f>
        <v>65</v>
      </c>
      <c r="PV13" s="15">
        <f>PU12/C12</f>
        <v>7.6923076923076927E-2</v>
      </c>
      <c r="PW13" s="15" t="s">
        <v>532</v>
      </c>
      <c r="PX13" s="14">
        <f>C12</f>
        <v>65</v>
      </c>
      <c r="PY13" s="15">
        <f>PX12/C12</f>
        <v>3.0769230769230771E-2</v>
      </c>
      <c r="PZ13" s="15" t="s">
        <v>532</v>
      </c>
      <c r="QA13" s="14">
        <f>C12</f>
        <v>65</v>
      </c>
      <c r="QB13" s="15">
        <f>QA12/C12</f>
        <v>3.0769230769230771E-2</v>
      </c>
      <c r="QC13" s="15" t="s">
        <v>532</v>
      </c>
      <c r="QD13" s="14">
        <f>C12</f>
        <v>65</v>
      </c>
      <c r="QE13" s="15">
        <f>QD12/C12</f>
        <v>4.6153846153846156E-2</v>
      </c>
      <c r="QF13" s="15" t="s">
        <v>532</v>
      </c>
      <c r="QG13" s="14">
        <f>C12</f>
        <v>65</v>
      </c>
      <c r="QH13" s="15">
        <f>QG12/C12</f>
        <v>1.5384615384615385E-2</v>
      </c>
      <c r="QI13" s="15" t="s">
        <v>532</v>
      </c>
      <c r="QJ13" s="14">
        <f>C12</f>
        <v>65</v>
      </c>
      <c r="QK13" s="15">
        <f>QJ12/C12</f>
        <v>4.6153846153846156E-2</v>
      </c>
      <c r="QL13" s="15" t="s">
        <v>532</v>
      </c>
      <c r="QM13" s="14">
        <f>C12</f>
        <v>65</v>
      </c>
      <c r="QN13" s="15">
        <f>QM12/C12</f>
        <v>4.6153846153846156E-2</v>
      </c>
      <c r="QO13" s="15" t="s">
        <v>532</v>
      </c>
      <c r="QP13" s="14">
        <f>C12</f>
        <v>65</v>
      </c>
      <c r="QQ13" s="15">
        <f>QP12/C12</f>
        <v>3.0769230769230771E-2</v>
      </c>
      <c r="QR13" s="15" t="s">
        <v>532</v>
      </c>
      <c r="QS13" s="14">
        <f>C12</f>
        <v>65</v>
      </c>
      <c r="QT13" s="15">
        <f>QS12/C12</f>
        <v>4.6153846153846156E-2</v>
      </c>
      <c r="QU13" s="15" t="s">
        <v>532</v>
      </c>
      <c r="QV13" s="14">
        <f>C12</f>
        <v>65</v>
      </c>
      <c r="QW13" s="15">
        <f>QV12/C12</f>
        <v>4.6153846153846156E-2</v>
      </c>
      <c r="QX13" s="15" t="s">
        <v>532</v>
      </c>
      <c r="QY13" s="14">
        <f>C12</f>
        <v>65</v>
      </c>
      <c r="QZ13" s="15">
        <f>QY12/C12</f>
        <v>3.0769230769230771E-2</v>
      </c>
      <c r="RA13" s="15" t="s">
        <v>532</v>
      </c>
      <c r="RB13" s="14">
        <f>C12</f>
        <v>65</v>
      </c>
      <c r="RC13" s="15">
        <f>RB12/C12</f>
        <v>3.0769230769230771E-2</v>
      </c>
      <c r="RD13" s="15" t="s">
        <v>532</v>
      </c>
      <c r="RE13" s="14">
        <f>C12</f>
        <v>65</v>
      </c>
      <c r="RF13" s="15">
        <f>RE12/C12</f>
        <v>1.5384615384615385E-2</v>
      </c>
      <c r="RG13" s="15" t="s">
        <v>532</v>
      </c>
      <c r="RH13" s="14">
        <f>C12</f>
        <v>65</v>
      </c>
      <c r="RI13" s="15">
        <f>RH12/C12</f>
        <v>1.5384615384615385E-2</v>
      </c>
      <c r="RJ13" s="15" t="s">
        <v>532</v>
      </c>
      <c r="RK13" s="14">
        <f>C12</f>
        <v>65</v>
      </c>
      <c r="RL13" s="15">
        <f>RK12/C12</f>
        <v>3.0769230769230771E-2</v>
      </c>
      <c r="RM13" s="15" t="s">
        <v>532</v>
      </c>
      <c r="RN13" s="14">
        <f>C12</f>
        <v>65</v>
      </c>
      <c r="RO13" s="15">
        <f>RN12/C12</f>
        <v>6.1538461538461542E-2</v>
      </c>
      <c r="RP13" s="15" t="s">
        <v>532</v>
      </c>
      <c r="RQ13" s="14">
        <f>C12</f>
        <v>65</v>
      </c>
      <c r="RR13" s="15">
        <f>RQ12/C12</f>
        <v>3.0769230769230771E-2</v>
      </c>
      <c r="RS13" s="15" t="s">
        <v>532</v>
      </c>
      <c r="RT13" s="14">
        <f>C12</f>
        <v>65</v>
      </c>
      <c r="RU13" s="15">
        <f>RT12/C12</f>
        <v>1.5384615384615385E-2</v>
      </c>
      <c r="RV13" s="15" t="s">
        <v>532</v>
      </c>
      <c r="RW13" s="14">
        <f>C12</f>
        <v>65</v>
      </c>
      <c r="RX13" s="15">
        <f>RW12/C12</f>
        <v>3.0769230769230771E-2</v>
      </c>
      <c r="RY13" s="15" t="s">
        <v>532</v>
      </c>
      <c r="RZ13" s="14">
        <f>C12</f>
        <v>65</v>
      </c>
      <c r="SA13" s="15">
        <f>RZ12/C12</f>
        <v>1.5384615384615385E-2</v>
      </c>
      <c r="SB13" s="15" t="s">
        <v>532</v>
      </c>
      <c r="SC13" s="14">
        <f>C12</f>
        <v>65</v>
      </c>
      <c r="SD13" s="15">
        <f>SC12/C12</f>
        <v>3.0769230769230771E-2</v>
      </c>
      <c r="SE13" s="15" t="s">
        <v>532</v>
      </c>
      <c r="SF13" s="14">
        <f>C12</f>
        <v>65</v>
      </c>
      <c r="SG13" s="15">
        <f>SF12/C12</f>
        <v>3.0769230769230771E-2</v>
      </c>
      <c r="SH13" s="15" t="s">
        <v>532</v>
      </c>
      <c r="SI13" s="14">
        <f>C12</f>
        <v>65</v>
      </c>
      <c r="SJ13" s="15">
        <f>SI12/C12</f>
        <v>3.0769230769230771E-2</v>
      </c>
      <c r="SK13" s="15" t="s">
        <v>532</v>
      </c>
      <c r="SL13" s="14">
        <f>C12</f>
        <v>65</v>
      </c>
      <c r="SM13" s="53">
        <f>SL12/C12</f>
        <v>0.2</v>
      </c>
      <c r="SN13" s="15" t="s">
        <v>532</v>
      </c>
      <c r="SP13" s="59"/>
      <c r="SQ13" s="14">
        <f>C12</f>
        <v>65</v>
      </c>
      <c r="SR13" s="15">
        <f>SQ12/C12</f>
        <v>0.36923076923076925</v>
      </c>
      <c r="SS13" s="15" t="s">
        <v>532</v>
      </c>
      <c r="ST13" s="14">
        <f>C12</f>
        <v>65</v>
      </c>
      <c r="SU13" s="15">
        <f>ST12/C12</f>
        <v>0.24615384615384617</v>
      </c>
      <c r="SV13" s="15" t="s">
        <v>532</v>
      </c>
      <c r="SW13" s="14">
        <f>C12</f>
        <v>65</v>
      </c>
      <c r="SX13" s="15">
        <f>SW12/C12</f>
        <v>3.0769230769230771E-2</v>
      </c>
      <c r="SY13" s="15" t="s">
        <v>532</v>
      </c>
      <c r="SZ13" s="14">
        <f>C12</f>
        <v>65</v>
      </c>
      <c r="TA13" s="15">
        <f>SZ12/C12</f>
        <v>9.2307692307692313E-2</v>
      </c>
      <c r="TB13" s="15" t="s">
        <v>532</v>
      </c>
      <c r="TC13" s="14">
        <f>C12</f>
        <v>65</v>
      </c>
      <c r="TD13" s="15">
        <f>TC12/C12</f>
        <v>1.5384615384615385E-2</v>
      </c>
      <c r="TE13" s="15" t="s">
        <v>532</v>
      </c>
      <c r="TF13" s="14">
        <f>C12</f>
        <v>65</v>
      </c>
      <c r="TG13" s="15">
        <f>TF12/C12</f>
        <v>1.5384615384615385E-2</v>
      </c>
      <c r="TH13" s="15" t="s">
        <v>532</v>
      </c>
      <c r="TI13" s="14">
        <f>C12</f>
        <v>65</v>
      </c>
      <c r="TJ13" s="15">
        <f>TI12/C12</f>
        <v>1.5384615384615385E-2</v>
      </c>
      <c r="TK13" s="15" t="s">
        <v>532</v>
      </c>
      <c r="TL13" s="14">
        <f>C12</f>
        <v>65</v>
      </c>
      <c r="TM13" s="15">
        <f>TL12/C12</f>
        <v>0.18461538461538463</v>
      </c>
      <c r="TN13" s="15" t="s">
        <v>532</v>
      </c>
      <c r="TO13" s="14">
        <f>C12</f>
        <v>65</v>
      </c>
      <c r="TP13" s="15">
        <f>TO12/C12</f>
        <v>3.0769230769230771E-2</v>
      </c>
      <c r="TQ13" s="15" t="s">
        <v>532</v>
      </c>
      <c r="TR13" s="35"/>
      <c r="TS13" s="59"/>
      <c r="TT13" s="14">
        <f>C12</f>
        <v>65</v>
      </c>
      <c r="TU13" s="15">
        <f>TT12/C12</f>
        <v>0.15384615384615385</v>
      </c>
      <c r="TV13" s="15" t="s">
        <v>532</v>
      </c>
      <c r="TW13" s="14">
        <f>C12</f>
        <v>65</v>
      </c>
      <c r="TX13" s="15">
        <f>TW12/C12</f>
        <v>0.12307692307692308</v>
      </c>
      <c r="TY13" s="15" t="s">
        <v>532</v>
      </c>
      <c r="TZ13" s="14">
        <f>C12</f>
        <v>65</v>
      </c>
      <c r="UA13" s="15">
        <f>TZ12/C12</f>
        <v>1.5384615384615385E-2</v>
      </c>
      <c r="UB13" s="15" t="s">
        <v>532</v>
      </c>
      <c r="UC13" s="14">
        <f>C12</f>
        <v>65</v>
      </c>
      <c r="UD13" s="15">
        <f>UC12/C12</f>
        <v>1.5384615384615385E-2</v>
      </c>
      <c r="UE13" s="15" t="s">
        <v>532</v>
      </c>
      <c r="UF13" s="14">
        <f>C12</f>
        <v>65</v>
      </c>
      <c r="UG13" s="15">
        <f>UF12/C12</f>
        <v>0.16923076923076924</v>
      </c>
      <c r="UH13" s="15" t="s">
        <v>532</v>
      </c>
      <c r="UI13" s="14">
        <f>C12</f>
        <v>65</v>
      </c>
      <c r="UJ13" s="15">
        <f>UI12/C12</f>
        <v>4.6153846153846156E-2</v>
      </c>
      <c r="UK13" s="15" t="s">
        <v>532</v>
      </c>
      <c r="UL13" s="14">
        <f>C12</f>
        <v>65</v>
      </c>
      <c r="UM13" s="15">
        <f>UL12/C12</f>
        <v>3.0769230769230771E-2</v>
      </c>
      <c r="UN13" s="15" t="s">
        <v>532</v>
      </c>
      <c r="UO13" s="14">
        <f>C12</f>
        <v>65</v>
      </c>
      <c r="UP13" s="15">
        <f>UO12/C12</f>
        <v>6.1538461538461542E-2</v>
      </c>
      <c r="UQ13" s="15" t="s">
        <v>532</v>
      </c>
      <c r="UR13" s="14">
        <f>C12</f>
        <v>65</v>
      </c>
      <c r="US13" s="15">
        <f>UR12/C12</f>
        <v>0.23076923076923078</v>
      </c>
      <c r="UT13" s="15" t="s">
        <v>532</v>
      </c>
      <c r="UU13" s="14">
        <f>C12</f>
        <v>65</v>
      </c>
      <c r="UV13" s="15">
        <f>UU12/C12</f>
        <v>0.1076923076923077</v>
      </c>
      <c r="UW13" s="15" t="s">
        <v>532</v>
      </c>
      <c r="UX13" s="14">
        <f>C12</f>
        <v>65</v>
      </c>
      <c r="UY13" s="15">
        <f>UX12/C12</f>
        <v>1.5384615384615385E-2</v>
      </c>
      <c r="UZ13" s="15" t="s">
        <v>532</v>
      </c>
      <c r="VA13" s="14">
        <f>C12</f>
        <v>65</v>
      </c>
      <c r="VB13" s="15">
        <f>VA12/C12</f>
        <v>1.5384615384615385E-2</v>
      </c>
      <c r="VC13" s="15" t="s">
        <v>532</v>
      </c>
      <c r="VD13" s="14">
        <f>C12</f>
        <v>65</v>
      </c>
      <c r="VE13" s="15">
        <f>VD12/C12</f>
        <v>1.5384615384615385E-2</v>
      </c>
      <c r="VF13" s="15" t="s">
        <v>532</v>
      </c>
      <c r="VH13" s="59"/>
      <c r="VI13" s="14">
        <f>C12</f>
        <v>65</v>
      </c>
      <c r="VJ13" s="15">
        <f>VI12/C12</f>
        <v>0.26153846153846155</v>
      </c>
      <c r="VK13" s="15" t="s">
        <v>532</v>
      </c>
      <c r="VL13" s="14">
        <f>C12</f>
        <v>65</v>
      </c>
      <c r="VM13" s="15">
        <f>VL12/C12</f>
        <v>0.18461538461538463</v>
      </c>
      <c r="VN13" s="15" t="s">
        <v>532</v>
      </c>
      <c r="VO13" s="14">
        <f>C12</f>
        <v>65</v>
      </c>
      <c r="VP13" s="15">
        <f>VO12/C12</f>
        <v>0.2153846153846154</v>
      </c>
      <c r="VQ13" s="15" t="s">
        <v>532</v>
      </c>
      <c r="VR13" s="14">
        <f>C12</f>
        <v>65</v>
      </c>
      <c r="VS13" s="15">
        <f>VR12/C12</f>
        <v>6.1538461538461542E-2</v>
      </c>
      <c r="VT13" s="15" t="s">
        <v>532</v>
      </c>
      <c r="VU13" s="14">
        <f>C12</f>
        <v>65</v>
      </c>
      <c r="VV13" s="15">
        <f>VU12/C12</f>
        <v>1.5384615384615385E-2</v>
      </c>
      <c r="VW13" s="15" t="s">
        <v>532</v>
      </c>
      <c r="VX13" s="14">
        <f>C12</f>
        <v>65</v>
      </c>
      <c r="VY13" s="15">
        <f>VX12/C12</f>
        <v>3.0769230769230771E-2</v>
      </c>
      <c r="VZ13" s="15" t="s">
        <v>532</v>
      </c>
      <c r="WA13" s="14">
        <f>C12</f>
        <v>65</v>
      </c>
      <c r="WB13" s="15">
        <f>WA12/C12</f>
        <v>1.5384615384615385E-2</v>
      </c>
      <c r="WC13" s="15" t="s">
        <v>532</v>
      </c>
      <c r="WD13" s="14">
        <f>C12</f>
        <v>65</v>
      </c>
      <c r="WE13" s="15">
        <f>WD12/C12</f>
        <v>9.2307692307692313E-2</v>
      </c>
      <c r="WF13" s="15" t="s">
        <v>532</v>
      </c>
      <c r="WG13" s="14">
        <f>C12</f>
        <v>65</v>
      </c>
      <c r="WH13" s="15">
        <f>WG12/C12</f>
        <v>1.5384615384615385E-2</v>
      </c>
      <c r="WI13" s="15" t="s">
        <v>532</v>
      </c>
      <c r="WJ13" s="14">
        <f>C12</f>
        <v>65</v>
      </c>
      <c r="WK13" s="15">
        <f>WJ12/C12</f>
        <v>1.5384615384615385E-2</v>
      </c>
      <c r="WL13" s="15" t="s">
        <v>532</v>
      </c>
      <c r="WM13" s="14">
        <f>C12</f>
        <v>65</v>
      </c>
      <c r="WN13" s="15">
        <f>WM12/C12</f>
        <v>6.1538461538461542E-2</v>
      </c>
      <c r="WO13" s="15" t="s">
        <v>532</v>
      </c>
      <c r="WP13" s="14">
        <f>C12</f>
        <v>65</v>
      </c>
      <c r="WQ13" s="15">
        <f>WP12/C12</f>
        <v>3.0769230769230771E-2</v>
      </c>
      <c r="WR13" s="15" t="s">
        <v>532</v>
      </c>
      <c r="WT13" s="59"/>
      <c r="WU13" s="14">
        <f>C12</f>
        <v>65</v>
      </c>
      <c r="WV13" s="15">
        <f>WU12/C12</f>
        <v>0.13846153846153847</v>
      </c>
      <c r="WW13" s="15" t="s">
        <v>532</v>
      </c>
      <c r="WX13" s="14">
        <f>C12</f>
        <v>65</v>
      </c>
      <c r="WY13" s="15">
        <f>WX12/C12</f>
        <v>1.5384615384615385E-2</v>
      </c>
      <c r="WZ13" s="15" t="s">
        <v>532</v>
      </c>
      <c r="XA13" s="14">
        <f>C12</f>
        <v>65</v>
      </c>
      <c r="XB13" s="15">
        <f>XA12/C12</f>
        <v>6.1538461538461542E-2</v>
      </c>
      <c r="XC13" s="15" t="s">
        <v>532</v>
      </c>
      <c r="XD13" s="14">
        <f>C12</f>
        <v>65</v>
      </c>
      <c r="XE13" s="15">
        <f>XD12/C12</f>
        <v>1.5384615384615385E-2</v>
      </c>
      <c r="XF13" s="15" t="s">
        <v>532</v>
      </c>
      <c r="XG13" s="14">
        <f>C12</f>
        <v>65</v>
      </c>
      <c r="XH13" s="15">
        <f>XG12/C12</f>
        <v>1.5384615384615385E-2</v>
      </c>
      <c r="XI13" s="15" t="s">
        <v>532</v>
      </c>
      <c r="XJ13" s="14">
        <f>C12</f>
        <v>65</v>
      </c>
      <c r="XK13" s="15">
        <f>XJ12/C12</f>
        <v>4.6153846153846156E-2</v>
      </c>
      <c r="XL13" s="15" t="s">
        <v>532</v>
      </c>
      <c r="XM13" s="14">
        <f>C12</f>
        <v>65</v>
      </c>
      <c r="XN13" s="15">
        <f>XM12/C12</f>
        <v>1.5384615384615385E-2</v>
      </c>
      <c r="XO13" s="15" t="s">
        <v>532</v>
      </c>
      <c r="XP13" s="14">
        <f>C12</f>
        <v>65</v>
      </c>
      <c r="XQ13" s="15">
        <f>XP12/C12</f>
        <v>0.1076923076923077</v>
      </c>
      <c r="XR13" s="15" t="s">
        <v>532</v>
      </c>
      <c r="XS13" s="14">
        <f>C12</f>
        <v>65</v>
      </c>
      <c r="XT13" s="15">
        <f>XS12/C12</f>
        <v>4.6153846153846156E-2</v>
      </c>
      <c r="XU13" s="15" t="s">
        <v>532</v>
      </c>
      <c r="XV13" s="14">
        <f>C12</f>
        <v>65</v>
      </c>
      <c r="XW13" s="15">
        <f>XV12/C12</f>
        <v>7.6923076923076927E-2</v>
      </c>
      <c r="XX13" s="15" t="s">
        <v>532</v>
      </c>
      <c r="XY13" s="14">
        <f>C12</f>
        <v>65</v>
      </c>
      <c r="XZ13" s="15">
        <f>XY12/C12</f>
        <v>3.0769230769230771E-2</v>
      </c>
      <c r="YA13" s="15" t="s">
        <v>532</v>
      </c>
      <c r="YB13" s="14">
        <f>C12</f>
        <v>65</v>
      </c>
      <c r="YC13" s="15">
        <f>YB12/C12</f>
        <v>3.0769230769230771E-2</v>
      </c>
      <c r="YD13" s="15" t="s">
        <v>532</v>
      </c>
      <c r="YE13" s="14">
        <f>C12</f>
        <v>65</v>
      </c>
      <c r="YF13" s="15">
        <f>YE12/C12</f>
        <v>1.5384615384615385E-2</v>
      </c>
      <c r="YG13" s="15" t="s">
        <v>532</v>
      </c>
      <c r="YH13" s="14">
        <f>C12</f>
        <v>65</v>
      </c>
      <c r="YI13" s="15">
        <f>YH12/C12</f>
        <v>0.1076923076923077</v>
      </c>
      <c r="YJ13" s="15" t="s">
        <v>532</v>
      </c>
      <c r="YK13" s="14">
        <f>C12</f>
        <v>65</v>
      </c>
      <c r="YL13" s="15">
        <f>YK12/C12</f>
        <v>0.12307692307692308</v>
      </c>
      <c r="YM13" s="15" t="s">
        <v>532</v>
      </c>
      <c r="YN13" s="14">
        <f>C12</f>
        <v>65</v>
      </c>
      <c r="YO13" s="15">
        <f>YN12/C12</f>
        <v>9.2307692307692313E-2</v>
      </c>
      <c r="YP13" s="15" t="s">
        <v>532</v>
      </c>
      <c r="YQ13" s="14">
        <f>C12</f>
        <v>65</v>
      </c>
      <c r="YR13" s="15">
        <f>YQ12/C12</f>
        <v>3.0769230769230771E-2</v>
      </c>
      <c r="YS13" s="15" t="s">
        <v>532</v>
      </c>
      <c r="YT13" s="14">
        <f>C12</f>
        <v>65</v>
      </c>
      <c r="YU13" s="15">
        <f>YT12/C12</f>
        <v>3.0769230769230771E-2</v>
      </c>
      <c r="YV13" s="15" t="s">
        <v>532</v>
      </c>
    </row>
    <row r="14" spans="1:672" s="8" customFormat="1" ht="13" x14ac:dyDescent="0.35">
      <c r="FD14" s="59"/>
      <c r="FE14" s="14">
        <f>EW12</f>
        <v>42</v>
      </c>
      <c r="FF14" s="19">
        <f>FE12/EW12</f>
        <v>0.35714285714285715</v>
      </c>
      <c r="FG14" s="15" t="s">
        <v>532</v>
      </c>
      <c r="FH14" s="14">
        <f>EW12</f>
        <v>42</v>
      </c>
      <c r="FI14" s="19">
        <f>FH12/EW12</f>
        <v>0.33333333333333331</v>
      </c>
      <c r="FJ14" s="15" t="s">
        <v>532</v>
      </c>
      <c r="FK14" s="14">
        <f>EW12</f>
        <v>42</v>
      </c>
      <c r="FL14" s="19">
        <f>FK12/EW12</f>
        <v>0.30952380952380953</v>
      </c>
      <c r="FM14" s="15" t="s">
        <v>532</v>
      </c>
      <c r="FN14" s="14">
        <f>EZ12</f>
        <v>23</v>
      </c>
      <c r="FO14" s="19">
        <f>FN12/EZ12</f>
        <v>0.21739130434782608</v>
      </c>
      <c r="FP14" s="15" t="s">
        <v>532</v>
      </c>
      <c r="FQ14" s="14">
        <f>EZ12</f>
        <v>23</v>
      </c>
      <c r="FR14" s="19">
        <f>FQ12/EZ12</f>
        <v>0.2608695652173913</v>
      </c>
      <c r="FS14" s="15" t="s">
        <v>532</v>
      </c>
      <c r="FT14" s="14">
        <f>EZ12</f>
        <v>23</v>
      </c>
      <c r="FU14" s="19">
        <f>FT12/EZ12</f>
        <v>0.52173913043478259</v>
      </c>
      <c r="FV14" s="15" t="s">
        <v>532</v>
      </c>
      <c r="LO14" s="59"/>
      <c r="LP14" s="6">
        <f>SUM(LP12,LS12,LV12,LY12,MB12,ME12)</f>
        <v>16</v>
      </c>
      <c r="LQ14" s="12">
        <f>LP12/LP14</f>
        <v>0.125</v>
      </c>
      <c r="LR14" s="15" t="s">
        <v>532</v>
      </c>
      <c r="LS14" s="6"/>
      <c r="LT14" s="12">
        <f>LS12/LP14</f>
        <v>6.25E-2</v>
      </c>
      <c r="LU14" s="15" t="s">
        <v>532</v>
      </c>
      <c r="LV14" s="6"/>
      <c r="LW14" s="12">
        <f>LV12/LP14</f>
        <v>0.3125</v>
      </c>
      <c r="LX14" s="15" t="s">
        <v>532</v>
      </c>
      <c r="LY14" s="6"/>
      <c r="LZ14" s="12">
        <f>LY12/LP14</f>
        <v>6.25E-2</v>
      </c>
      <c r="MA14" s="15" t="s">
        <v>532</v>
      </c>
      <c r="MB14" s="6"/>
      <c r="MC14" s="12">
        <f>MB12/LP14</f>
        <v>0.1875</v>
      </c>
      <c r="MD14" s="15" t="s">
        <v>532</v>
      </c>
      <c r="ME14" s="6"/>
      <c r="MF14" s="12">
        <f>ME12/LP14</f>
        <v>0.25</v>
      </c>
      <c r="MG14" s="15" t="s">
        <v>532</v>
      </c>
      <c r="MH14" s="6">
        <f>SUM(MH12,MK12,MN12,MQ12)</f>
        <v>15</v>
      </c>
      <c r="MI14" s="12">
        <f>MH12/MH14</f>
        <v>0.26666666666666666</v>
      </c>
      <c r="MJ14" s="15" t="s">
        <v>532</v>
      </c>
      <c r="MK14" s="6"/>
      <c r="ML14" s="12">
        <f>MK12/MH14</f>
        <v>0.33333333333333331</v>
      </c>
      <c r="MM14" s="15" t="s">
        <v>532</v>
      </c>
      <c r="MN14" s="6"/>
      <c r="MO14" s="12">
        <f>MN12/MH14</f>
        <v>0.33333333333333331</v>
      </c>
      <c r="MP14" s="15" t="s">
        <v>532</v>
      </c>
      <c r="MQ14" s="6"/>
      <c r="MR14" s="12">
        <f>MQ12/MH14</f>
        <v>6.6666666666666666E-2</v>
      </c>
      <c r="MS14" s="15" t="s">
        <v>532</v>
      </c>
      <c r="MT14" s="6">
        <f>SUM(MT12,MW12,MZ12,NC12)</f>
        <v>29</v>
      </c>
      <c r="MU14" s="12">
        <f>MT12/MT14</f>
        <v>0.44827586206896552</v>
      </c>
      <c r="MV14" s="15" t="s">
        <v>532</v>
      </c>
      <c r="MW14" s="6"/>
      <c r="MX14" s="12">
        <f>MW12/MT14</f>
        <v>0.17241379310344829</v>
      </c>
      <c r="MY14" s="15" t="s">
        <v>532</v>
      </c>
      <c r="MZ14" s="6"/>
      <c r="NA14" s="12">
        <f>MZ12/MT14</f>
        <v>6.8965517241379309E-2</v>
      </c>
      <c r="NB14" s="15" t="s">
        <v>532</v>
      </c>
      <c r="NC14" s="6"/>
      <c r="ND14" s="12">
        <f>NC12/MT14</f>
        <v>0.31034482758620691</v>
      </c>
      <c r="NE14" s="15" t="s">
        <v>532</v>
      </c>
      <c r="NG14" s="45" t="s">
        <v>700</v>
      </c>
      <c r="RG14" s="13"/>
      <c r="SP14" s="45" t="s">
        <v>696</v>
      </c>
      <c r="TS14" s="45" t="s">
        <v>699</v>
      </c>
    </row>
    <row r="15" spans="1:672" s="8" customFormat="1" ht="13" x14ac:dyDescent="0.35">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1"/>
      <c r="ET15" s="101"/>
      <c r="EU15" s="101"/>
      <c r="EV15" s="101"/>
      <c r="EW15" s="101"/>
      <c r="EX15" s="101"/>
      <c r="EY15" s="101"/>
      <c r="EZ15" s="101"/>
      <c r="FA15" s="101"/>
      <c r="FB15" s="101"/>
      <c r="FC15" s="101"/>
      <c r="FD15" s="101"/>
      <c r="FE15" s="101"/>
      <c r="FF15" s="101"/>
      <c r="FG15" s="101"/>
      <c r="FH15" s="101"/>
      <c r="FI15" s="101"/>
      <c r="FJ15" s="101"/>
      <c r="FK15" s="101"/>
      <c r="FL15" s="101"/>
      <c r="FM15" s="101"/>
      <c r="FN15" s="101"/>
      <c r="FO15" s="101"/>
      <c r="FP15" s="101"/>
      <c r="FQ15" s="101"/>
      <c r="FR15" s="101"/>
      <c r="FS15" s="101"/>
      <c r="FT15" s="101"/>
      <c r="FU15" s="101"/>
      <c r="FV15" s="101"/>
      <c r="FW15" s="101"/>
      <c r="FX15" s="101"/>
      <c r="LQ15" s="13"/>
      <c r="LR15" s="35"/>
      <c r="LT15" s="13"/>
      <c r="LU15" s="35"/>
      <c r="LW15" s="13"/>
      <c r="LX15" s="35"/>
      <c r="LZ15" s="13"/>
      <c r="MA15" s="35"/>
      <c r="MC15" s="13"/>
      <c r="MD15" s="35"/>
      <c r="MF15" s="13"/>
      <c r="MG15" s="35"/>
      <c r="MI15" s="13"/>
      <c r="MJ15" s="35"/>
      <c r="ML15" s="13"/>
      <c r="MM15" s="35"/>
      <c r="MO15" s="13"/>
      <c r="MP15" s="35"/>
      <c r="MR15" s="13"/>
      <c r="MS15" s="35"/>
      <c r="MU15" s="13"/>
      <c r="MV15" s="35"/>
      <c r="MX15" s="13"/>
      <c r="MY15" s="35"/>
      <c r="NA15" s="13"/>
      <c r="NB15" s="35"/>
      <c r="ND15" s="13"/>
      <c r="NE15" s="35"/>
      <c r="PO15" s="101"/>
      <c r="PP15" s="101"/>
      <c r="PQ15" s="101"/>
      <c r="PR15" s="101"/>
      <c r="PS15" s="101"/>
      <c r="PT15" s="101"/>
      <c r="QW15" s="13"/>
      <c r="RF15" s="13"/>
      <c r="UL15" s="52"/>
    </row>
    <row r="16" spans="1:672" s="8" customFormat="1" ht="14.5" customHeight="1" x14ac:dyDescent="0.35">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1"/>
      <c r="ET16" s="101"/>
      <c r="EU16" s="101"/>
      <c r="EV16" s="101"/>
      <c r="EW16" s="101"/>
      <c r="EX16" s="101"/>
      <c r="EY16" s="101"/>
      <c r="EZ16" s="101"/>
      <c r="FA16" s="101"/>
      <c r="FB16" s="101"/>
      <c r="FC16" s="101"/>
      <c r="FD16" s="101"/>
      <c r="FE16" s="101"/>
      <c r="FF16" s="101"/>
      <c r="FG16" s="101"/>
      <c r="FH16" s="101"/>
      <c r="FI16" s="101"/>
      <c r="FJ16" s="101"/>
      <c r="FK16" s="101"/>
      <c r="FL16" s="101"/>
      <c r="FM16" s="101"/>
      <c r="FN16" s="101"/>
      <c r="FO16" s="101"/>
      <c r="FP16" s="101"/>
      <c r="FQ16" s="101"/>
      <c r="FR16" s="101"/>
      <c r="FS16" s="101"/>
      <c r="FT16" s="101"/>
      <c r="FU16" s="101"/>
      <c r="FV16" s="101"/>
      <c r="FW16" s="101"/>
      <c r="FX16" s="101"/>
      <c r="FY16" s="34"/>
      <c r="FZ16" s="34"/>
      <c r="GA16" s="34"/>
      <c r="II16" s="102"/>
      <c r="IJ16" s="102"/>
      <c r="IK16" s="102"/>
      <c r="IL16" s="102"/>
      <c r="IM16" s="102"/>
      <c r="IN16" s="102"/>
      <c r="IO16" s="102"/>
      <c r="IP16" s="102"/>
      <c r="IQ16" s="102"/>
      <c r="IR16" s="102"/>
      <c r="IS16" s="102"/>
      <c r="IT16" s="102"/>
      <c r="IU16" s="102"/>
      <c r="IV16" s="102"/>
      <c r="IW16" s="102"/>
      <c r="IX16" s="102"/>
      <c r="IY16" s="102"/>
      <c r="LM16" s="102"/>
      <c r="LN16" s="102"/>
      <c r="LO16" s="102"/>
      <c r="LP16" s="102"/>
      <c r="LQ16" s="105"/>
      <c r="LR16" s="44"/>
      <c r="LS16" s="102"/>
      <c r="LT16" s="105"/>
      <c r="LU16" s="44"/>
      <c r="LV16" s="102"/>
      <c r="LW16" s="105"/>
      <c r="LX16" s="44"/>
      <c r="LY16" s="102"/>
      <c r="LZ16" s="124"/>
      <c r="MA16" s="35"/>
      <c r="MB16" s="100"/>
      <c r="MC16" s="124"/>
      <c r="MD16" s="35"/>
      <c r="MF16" s="13"/>
      <c r="MG16" s="35"/>
      <c r="MI16" s="13"/>
      <c r="MJ16" s="35"/>
      <c r="ML16" s="13"/>
      <c r="MM16" s="35"/>
      <c r="MO16" s="13"/>
      <c r="MP16" s="35"/>
      <c r="MR16" s="13"/>
      <c r="MS16" s="35"/>
      <c r="MU16" s="13"/>
      <c r="MV16" s="35"/>
      <c r="MX16" s="13"/>
      <c r="MY16" s="35"/>
      <c r="NA16" s="13"/>
      <c r="NB16" s="35"/>
      <c r="ND16" s="13"/>
      <c r="NE16" s="44"/>
      <c r="NF16" s="102"/>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PO16" s="101"/>
      <c r="PP16" s="101"/>
      <c r="PQ16" s="101"/>
      <c r="PR16" s="101"/>
      <c r="PS16" s="101"/>
      <c r="PT16" s="101"/>
      <c r="SO16" s="102"/>
      <c r="SP16" s="113"/>
      <c r="SQ16" s="113"/>
      <c r="SR16" s="113"/>
      <c r="SS16" s="113"/>
      <c r="ST16" s="113"/>
      <c r="SU16" s="113"/>
      <c r="SV16" s="113"/>
      <c r="SW16" s="113"/>
      <c r="SX16" s="113"/>
      <c r="SY16" s="113"/>
      <c r="SZ16" s="113"/>
      <c r="TA16" s="113"/>
      <c r="TB16" s="113"/>
      <c r="TC16" s="113"/>
      <c r="TD16" s="113"/>
      <c r="TE16" s="113"/>
      <c r="TF16" s="113"/>
      <c r="TG16" s="113"/>
      <c r="TH16" s="113"/>
      <c r="TI16" s="113"/>
      <c r="TJ16" s="113"/>
      <c r="TM16" s="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VH16" s="113"/>
      <c r="VI16" s="113"/>
      <c r="VJ16" s="113"/>
      <c r="VK16" s="113"/>
      <c r="VL16" s="113"/>
      <c r="VM16" s="113"/>
      <c r="VN16" s="113"/>
      <c r="VO16" s="113"/>
      <c r="VP16" s="113"/>
      <c r="VQ16" s="113"/>
      <c r="VR16" s="113"/>
      <c r="VS16" s="113"/>
      <c r="VT16" s="113"/>
    </row>
    <row r="17" spans="1:672" x14ac:dyDescent="0.35">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3"/>
      <c r="FZ17" s="107"/>
      <c r="GA17" s="107"/>
      <c r="GB17" s="113"/>
      <c r="GC17" s="113"/>
      <c r="GD17" s="113"/>
      <c r="GE17" s="113"/>
      <c r="GF17" s="113"/>
      <c r="GG17" s="113"/>
      <c r="GH17" s="113"/>
      <c r="GI17" s="113"/>
      <c r="GJ17" s="113"/>
      <c r="GK17" s="113"/>
      <c r="GQ17" s="30"/>
      <c r="HX17" s="30"/>
      <c r="II17" s="108"/>
      <c r="IJ17" s="107"/>
      <c r="IK17" s="113"/>
      <c r="IL17" s="113"/>
      <c r="IM17" s="113"/>
      <c r="IN17" s="113"/>
      <c r="IO17" s="113"/>
      <c r="IP17" s="113"/>
      <c r="IQ17" s="113"/>
      <c r="IR17" s="113"/>
      <c r="IS17" s="113"/>
      <c r="IT17" s="113"/>
      <c r="IU17" s="113"/>
      <c r="IV17" s="113"/>
      <c r="IW17" s="113"/>
      <c r="IX17" s="113"/>
      <c r="IY17" s="107"/>
      <c r="JG17" s="31"/>
      <c r="KX17" s="31"/>
      <c r="LM17" s="108"/>
      <c r="LN17" s="108"/>
      <c r="LO17" s="107"/>
      <c r="LP17" s="113"/>
      <c r="LQ17" s="113"/>
      <c r="LR17" s="113"/>
      <c r="LS17" s="113"/>
      <c r="LT17" s="113"/>
      <c r="LU17" s="113"/>
      <c r="LV17" s="113"/>
      <c r="LW17" s="113"/>
      <c r="LX17" s="113"/>
      <c r="LY17" s="113"/>
      <c r="LZ17" s="101"/>
      <c r="MA17" s="101"/>
      <c r="MB17" s="101"/>
      <c r="MC17" s="101"/>
      <c r="NE17" s="107"/>
      <c r="NF17" s="108"/>
      <c r="NG17" s="107"/>
      <c r="NH17" s="113"/>
      <c r="NI17" s="113"/>
      <c r="NJ17" s="113"/>
      <c r="NK17" s="113"/>
      <c r="NL17" s="113"/>
      <c r="NM17" s="113"/>
      <c r="NN17" s="113"/>
      <c r="NO17" s="113"/>
      <c r="NP17" s="113"/>
      <c r="NQ17" s="113"/>
      <c r="NR17" s="113"/>
      <c r="NS17" s="113"/>
      <c r="NT17" s="113"/>
      <c r="NU17" s="113"/>
      <c r="NV17" s="113"/>
      <c r="NW17" s="113"/>
      <c r="NX17" s="113"/>
      <c r="NY17" s="113"/>
      <c r="NZ17" s="113"/>
      <c r="OA17" s="113"/>
      <c r="OB17" s="113"/>
      <c r="OC17" s="113"/>
      <c r="OD17" s="113"/>
      <c r="OE17" s="113"/>
      <c r="OF17" s="63"/>
      <c r="OG17" s="63"/>
      <c r="OH17" s="62"/>
      <c r="OI17" s="62"/>
      <c r="OO17" s="36"/>
      <c r="PO17" s="101"/>
      <c r="PP17" s="101"/>
      <c r="PQ17" s="101"/>
      <c r="PR17" s="101"/>
      <c r="PS17" s="101"/>
      <c r="PT17" s="101"/>
      <c r="SO17" s="108"/>
      <c r="SP17" s="107"/>
      <c r="SQ17" s="113"/>
      <c r="SR17" s="113"/>
      <c r="SS17" s="113"/>
      <c r="ST17" s="113"/>
      <c r="SU17" s="113"/>
      <c r="SV17" s="113"/>
      <c r="SW17" s="113"/>
      <c r="SX17" s="113"/>
      <c r="SY17" s="113"/>
      <c r="SZ17" s="113"/>
      <c r="TA17" s="113"/>
      <c r="TB17" s="113"/>
      <c r="TC17" s="113"/>
      <c r="TD17" s="113"/>
      <c r="TE17" s="113"/>
      <c r="TF17" s="113"/>
      <c r="TG17" s="113"/>
      <c r="TH17" s="113"/>
      <c r="TI17" s="113"/>
      <c r="TJ17" s="113"/>
      <c r="TR17" s="113"/>
      <c r="TS17" s="113"/>
      <c r="TT17" s="113"/>
      <c r="TU17" s="113"/>
      <c r="TV17" s="113"/>
      <c r="TW17" s="113"/>
      <c r="TX17" s="113"/>
      <c r="TY17" s="113"/>
      <c r="TZ17" s="113"/>
      <c r="UA17" s="113"/>
      <c r="UB17" s="113"/>
      <c r="UC17" s="113"/>
      <c r="UD17" s="113"/>
      <c r="UE17" s="113"/>
      <c r="UF17" s="113"/>
      <c r="UG17" s="113"/>
      <c r="UH17" s="113"/>
      <c r="UI17" s="113"/>
      <c r="UJ17" s="113"/>
      <c r="UK17" s="113"/>
      <c r="UL17" s="113"/>
      <c r="UM17" s="113"/>
      <c r="UN17" s="113"/>
      <c r="UO17" s="113"/>
      <c r="UP17" s="113"/>
      <c r="UQ17" s="113"/>
      <c r="UR17" s="113"/>
      <c r="US17" s="113"/>
      <c r="UT17" s="113"/>
      <c r="UU17" s="113"/>
      <c r="UV17" s="113"/>
      <c r="VH17" s="107"/>
      <c r="VI17" s="113"/>
      <c r="VJ17" s="113"/>
      <c r="VK17" s="113"/>
      <c r="VL17" s="113"/>
      <c r="VM17" s="113"/>
      <c r="VN17" s="113"/>
      <c r="VO17" s="113"/>
      <c r="VP17" s="113"/>
      <c r="VQ17" s="113"/>
      <c r="VR17" s="113"/>
      <c r="VS17" s="113"/>
      <c r="VT17" s="113"/>
      <c r="VU17" s="63"/>
      <c r="VV17" s="63"/>
      <c r="VW17" s="63"/>
      <c r="VX17" s="63"/>
      <c r="VY17" s="63"/>
      <c r="VZ17" s="63"/>
      <c r="WA17" s="63"/>
      <c r="WB17" s="63"/>
      <c r="WC17" s="63"/>
      <c r="WD17" s="63"/>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row>
    <row r="18" spans="1:672" s="96" customFormat="1" ht="13" customHeight="1" x14ac:dyDescent="0.35">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Z18" s="102"/>
      <c r="GA18" s="112"/>
      <c r="GB18" s="102"/>
      <c r="GC18" s="44"/>
      <c r="GD18" s="102"/>
      <c r="GE18" s="44"/>
      <c r="GF18" s="102"/>
      <c r="GG18" s="44"/>
      <c r="GH18" s="102"/>
      <c r="GI18" s="44"/>
      <c r="GJ18" s="102"/>
      <c r="GK18" s="44"/>
      <c r="II18" s="102"/>
      <c r="IJ18" s="59" t="s">
        <v>652</v>
      </c>
      <c r="IK18" s="59"/>
      <c r="IL18" s="59"/>
      <c r="IM18" s="59"/>
      <c r="IN18" s="59"/>
      <c r="IO18" s="59"/>
      <c r="IP18" s="59"/>
      <c r="IQ18" s="59"/>
      <c r="IR18" s="59"/>
      <c r="IS18" s="59"/>
      <c r="IT18" s="59"/>
      <c r="IU18" s="59"/>
      <c r="IV18" s="59"/>
      <c r="IW18" s="59"/>
      <c r="IX18" s="59"/>
      <c r="IY18" s="59"/>
      <c r="IZ18" s="59"/>
      <c r="JS18" s="98" t="s">
        <v>649</v>
      </c>
      <c r="JT18" s="98"/>
      <c r="JU18" s="98"/>
      <c r="JV18" s="98"/>
      <c r="JW18" s="98"/>
      <c r="JX18" s="98"/>
      <c r="JY18" s="98"/>
      <c r="JZ18" s="98"/>
      <c r="KA18" s="98"/>
      <c r="KB18" s="98"/>
      <c r="KC18" s="98"/>
      <c r="KD18" s="98"/>
      <c r="KE18" s="98"/>
      <c r="KF18" s="98"/>
      <c r="KG18" s="98"/>
      <c r="KH18" s="98"/>
      <c r="KI18" s="98"/>
      <c r="KJ18" s="98"/>
      <c r="KK18" s="98"/>
      <c r="KL18" s="98"/>
      <c r="KM18" s="98"/>
      <c r="KN18" s="98"/>
      <c r="KO18" s="98"/>
      <c r="KP18" s="98"/>
      <c r="KQ18" s="98"/>
      <c r="KR18" s="98"/>
      <c r="KS18" s="98"/>
      <c r="KT18" s="98"/>
      <c r="KU18" s="98"/>
      <c r="KV18" s="98"/>
      <c r="KW18" s="98"/>
      <c r="KX18" s="98"/>
      <c r="KY18" s="98"/>
      <c r="KZ18" s="98"/>
      <c r="LA18" s="98"/>
      <c r="LB18" s="98"/>
      <c r="LC18" s="98"/>
      <c r="LD18" s="98"/>
      <c r="LE18" s="98"/>
      <c r="LF18" s="98"/>
      <c r="LG18" s="98"/>
      <c r="LH18" s="98"/>
      <c r="LI18" s="98"/>
      <c r="LJ18" s="98"/>
      <c r="LK18" s="98"/>
      <c r="LL18" s="98"/>
      <c r="LM18" s="102"/>
      <c r="LN18" s="106"/>
      <c r="LO18" s="112"/>
      <c r="LP18" s="102"/>
      <c r="LQ18" s="44"/>
      <c r="LR18" s="102"/>
      <c r="LS18" s="44"/>
      <c r="LT18" s="102"/>
      <c r="LU18" s="44"/>
      <c r="LV18" s="102"/>
      <c r="LW18" s="44"/>
      <c r="LX18" s="102"/>
      <c r="LY18" s="44"/>
      <c r="LZ18" s="102"/>
      <c r="MA18" s="44"/>
      <c r="MB18" s="102"/>
      <c r="MC18" s="44"/>
      <c r="NE18" s="102"/>
      <c r="NF18" s="106"/>
      <c r="NG18" s="112"/>
      <c r="NH18" s="102"/>
      <c r="NI18" s="44"/>
      <c r="NJ18" s="102"/>
      <c r="NK18" s="44"/>
      <c r="NL18" s="102"/>
      <c r="NM18" s="44"/>
      <c r="NN18" s="102"/>
      <c r="NO18" s="44"/>
      <c r="NP18" s="102"/>
      <c r="NQ18" s="44"/>
      <c r="NR18" s="102"/>
      <c r="NS18" s="44"/>
      <c r="NT18" s="102"/>
      <c r="NU18" s="44"/>
      <c r="NV18" s="102"/>
      <c r="NW18" s="44"/>
      <c r="NX18" s="102"/>
      <c r="NY18" s="44"/>
      <c r="NZ18" s="102"/>
      <c r="OA18" s="44"/>
      <c r="OB18" s="102"/>
      <c r="OC18" s="44"/>
      <c r="OD18" s="102"/>
      <c r="OE18" s="44"/>
      <c r="OG18" s="44"/>
      <c r="OI18" s="44"/>
      <c r="PO18" s="101"/>
      <c r="PP18" s="101"/>
      <c r="PQ18" s="101"/>
      <c r="PR18" s="101"/>
      <c r="PS18" s="101"/>
      <c r="PT18" s="101"/>
      <c r="SO18" s="102"/>
      <c r="SP18" s="112"/>
      <c r="SQ18" s="102"/>
      <c r="SR18" s="44"/>
      <c r="SS18" s="102"/>
      <c r="ST18" s="44"/>
      <c r="SU18" s="102"/>
      <c r="SV18" s="44"/>
      <c r="SW18" s="102"/>
      <c r="SX18" s="44"/>
      <c r="SY18" s="102"/>
      <c r="SZ18" s="44"/>
      <c r="TA18" s="102"/>
      <c r="TB18" s="44"/>
      <c r="TC18" s="102"/>
      <c r="TD18" s="44"/>
      <c r="TE18" s="102"/>
      <c r="TF18" s="44"/>
      <c r="TG18" s="102"/>
      <c r="TH18" s="44"/>
      <c r="TI18" s="102"/>
      <c r="TJ18" s="44"/>
      <c r="TR18" s="113"/>
      <c r="TS18" s="113"/>
      <c r="TT18" s="113"/>
      <c r="TU18" s="113"/>
      <c r="TV18" s="113"/>
      <c r="TW18" s="113"/>
      <c r="TX18" s="113"/>
      <c r="TY18" s="113"/>
      <c r="TZ18" s="113"/>
      <c r="UA18" s="113"/>
      <c r="UB18" s="113"/>
      <c r="UC18" s="113"/>
      <c r="UD18" s="113"/>
      <c r="UE18" s="113"/>
      <c r="UF18" s="113"/>
      <c r="UG18" s="113"/>
      <c r="UH18" s="113"/>
      <c r="UI18" s="113"/>
      <c r="UJ18" s="113"/>
      <c r="UK18" s="113"/>
      <c r="UL18" s="113"/>
      <c r="UM18" s="113"/>
      <c r="UN18" s="113"/>
      <c r="UO18" s="113"/>
      <c r="UP18" s="113"/>
      <c r="UQ18" s="113"/>
      <c r="UR18" s="113"/>
      <c r="US18" s="113"/>
      <c r="UT18" s="113"/>
      <c r="UU18" s="113"/>
      <c r="UV18" s="113"/>
      <c r="VG18" s="85"/>
      <c r="VH18" s="112"/>
      <c r="VI18" s="102"/>
      <c r="VJ18" s="44"/>
      <c r="VK18" s="102"/>
      <c r="VL18" s="44"/>
      <c r="VM18" s="102"/>
      <c r="VN18" s="44"/>
      <c r="VO18" s="102"/>
      <c r="VP18" s="44"/>
      <c r="VQ18" s="102"/>
      <c r="VR18" s="44"/>
      <c r="VS18" s="102"/>
      <c r="VT18" s="44"/>
      <c r="VV18" s="44"/>
      <c r="VX18" s="44"/>
      <c r="VZ18" s="44"/>
      <c r="WB18" s="44"/>
      <c r="WD18" s="44"/>
    </row>
    <row r="19" spans="1:672" s="96" customFormat="1" ht="13" x14ac:dyDescent="0.35">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c r="BK19" s="101"/>
      <c r="BL19" s="101"/>
      <c r="BM19" s="101"/>
      <c r="BN19" s="101"/>
      <c r="BO19" s="101"/>
      <c r="BP19" s="101"/>
      <c r="BQ19" s="101"/>
      <c r="BR19" s="101"/>
      <c r="BS19" s="101"/>
      <c r="BT19" s="101"/>
      <c r="BU19" s="101"/>
      <c r="BV19" s="101"/>
      <c r="BW19" s="101"/>
      <c r="BX19" s="101"/>
      <c r="BY19" s="101"/>
      <c r="BZ19" s="101"/>
      <c r="CA19" s="101"/>
      <c r="CB19" s="101"/>
      <c r="CC19" s="101"/>
      <c r="CD19" s="101"/>
      <c r="CE19" s="101"/>
      <c r="CF19" s="101"/>
      <c r="CG19" s="101"/>
      <c r="CH19" s="101"/>
      <c r="CI19" s="101"/>
      <c r="CJ19" s="101"/>
      <c r="CK19" s="101"/>
      <c r="CL19" s="101"/>
      <c r="CM19" s="101"/>
      <c r="CN19" s="101"/>
      <c r="CO19" s="101"/>
      <c r="CP19" s="101"/>
      <c r="CQ19" s="101"/>
      <c r="CR19" s="101"/>
      <c r="CS19" s="101"/>
      <c r="CT19" s="101"/>
      <c r="CU19" s="101"/>
      <c r="CV19" s="101"/>
      <c r="CW19" s="101"/>
      <c r="CX19" s="101"/>
      <c r="CY19" s="101"/>
      <c r="CZ19" s="101"/>
      <c r="DA19" s="101"/>
      <c r="DB19" s="101"/>
      <c r="DC19" s="101"/>
      <c r="DD19" s="101"/>
      <c r="DE19" s="101"/>
      <c r="DF19" s="101"/>
      <c r="DG19" s="101"/>
      <c r="DH19" s="101"/>
      <c r="DI19" s="101"/>
      <c r="DJ19" s="101"/>
      <c r="DK19" s="101"/>
      <c r="DL19" s="101"/>
      <c r="DM19" s="101"/>
      <c r="DN19" s="101"/>
      <c r="DO19" s="101"/>
      <c r="DP19" s="101"/>
      <c r="DQ19" s="101"/>
      <c r="DR19" s="101"/>
      <c r="DS19" s="101"/>
      <c r="DT19" s="101"/>
      <c r="DU19" s="101"/>
      <c r="DV19" s="101"/>
      <c r="DW19" s="101"/>
      <c r="DX19" s="101"/>
      <c r="DY19" s="101"/>
      <c r="DZ19" s="101"/>
      <c r="EA19" s="101"/>
      <c r="EB19" s="101"/>
      <c r="EC19" s="101"/>
      <c r="ED19" s="101"/>
      <c r="EE19" s="101"/>
      <c r="EF19" s="101"/>
      <c r="EG19" s="101"/>
      <c r="EH19" s="101"/>
      <c r="EI19" s="101"/>
      <c r="EJ19" s="101"/>
      <c r="EK19" s="101"/>
      <c r="EL19" s="101"/>
      <c r="EM19" s="101"/>
      <c r="EN19" s="101"/>
      <c r="EO19" s="101"/>
      <c r="EP19" s="101"/>
      <c r="EQ19" s="101"/>
      <c r="ER19" s="101"/>
      <c r="ES19" s="101"/>
      <c r="ET19" s="101"/>
      <c r="EU19" s="101"/>
      <c r="EV19" s="101"/>
      <c r="EW19" s="101"/>
      <c r="EX19" s="101"/>
      <c r="EY19" s="101"/>
      <c r="EZ19" s="101"/>
      <c r="FA19" s="101"/>
      <c r="FB19" s="101"/>
      <c r="FC19" s="101"/>
      <c r="FD19" s="101"/>
      <c r="FE19" s="101"/>
      <c r="FF19" s="101"/>
      <c r="FG19" s="101"/>
      <c r="FH19" s="101"/>
      <c r="FI19" s="101"/>
      <c r="FJ19" s="101"/>
      <c r="FK19" s="101"/>
      <c r="FL19" s="101"/>
      <c r="FM19" s="101"/>
      <c r="FN19" s="101"/>
      <c r="FO19" s="101"/>
      <c r="FP19" s="101"/>
      <c r="FQ19" s="101"/>
      <c r="FR19" s="101"/>
      <c r="FS19" s="101"/>
      <c r="FT19" s="101"/>
      <c r="FU19" s="101"/>
      <c r="FV19" s="101"/>
      <c r="FW19" s="101"/>
      <c r="FX19" s="101"/>
      <c r="FZ19" s="102"/>
      <c r="GA19" s="112"/>
      <c r="GB19" s="102"/>
      <c r="GC19" s="44"/>
      <c r="GD19" s="102"/>
      <c r="GE19" s="44"/>
      <c r="GF19" s="102"/>
      <c r="GG19" s="44"/>
      <c r="GH19" s="102"/>
      <c r="GI19" s="44"/>
      <c r="GJ19" s="102"/>
      <c r="GK19" s="44"/>
      <c r="II19" s="102"/>
      <c r="IJ19" s="6" t="s">
        <v>651</v>
      </c>
      <c r="IK19" s="59" t="s">
        <v>41</v>
      </c>
      <c r="IL19" s="59"/>
      <c r="IM19" s="59"/>
      <c r="IN19" s="6" t="s">
        <v>167</v>
      </c>
      <c r="IO19" s="98" t="s">
        <v>228</v>
      </c>
      <c r="IP19" s="98"/>
      <c r="IQ19" s="98"/>
      <c r="IR19" s="98"/>
      <c r="IS19" s="98"/>
      <c r="IT19" s="98"/>
      <c r="IU19" s="98"/>
      <c r="IV19" s="98"/>
      <c r="IW19" s="98"/>
      <c r="IX19" s="98"/>
      <c r="IY19" s="59" t="s">
        <v>483</v>
      </c>
      <c r="IZ19" s="59"/>
      <c r="JS19" s="6" t="s">
        <v>521</v>
      </c>
      <c r="JT19" s="59" t="s">
        <v>551</v>
      </c>
      <c r="JU19" s="59"/>
      <c r="JV19" s="59"/>
      <c r="JW19" s="59" t="s">
        <v>552</v>
      </c>
      <c r="JX19" s="59"/>
      <c r="JY19" s="59"/>
      <c r="JZ19" s="59" t="s">
        <v>553</v>
      </c>
      <c r="KA19" s="59"/>
      <c r="KB19" s="59"/>
      <c r="KC19" s="59" t="s">
        <v>554</v>
      </c>
      <c r="KD19" s="59"/>
      <c r="KE19" s="59"/>
      <c r="KF19" s="59" t="s">
        <v>551</v>
      </c>
      <c r="KG19" s="59"/>
      <c r="KH19" s="59"/>
      <c r="KI19" s="59" t="s">
        <v>552</v>
      </c>
      <c r="KJ19" s="59"/>
      <c r="KK19" s="59"/>
      <c r="KL19" s="59" t="s">
        <v>554</v>
      </c>
      <c r="KM19" s="59"/>
      <c r="KN19" s="59"/>
      <c r="KO19" s="59" t="s">
        <v>555</v>
      </c>
      <c r="KP19" s="59"/>
      <c r="KQ19" s="59"/>
      <c r="KR19" s="59" t="s">
        <v>556</v>
      </c>
      <c r="KS19" s="59"/>
      <c r="KT19" s="59"/>
      <c r="KU19" s="59" t="s">
        <v>557</v>
      </c>
      <c r="KV19" s="59"/>
      <c r="KW19" s="59"/>
      <c r="KX19" s="59" t="s">
        <v>551</v>
      </c>
      <c r="KY19" s="59"/>
      <c r="KZ19" s="59"/>
      <c r="LA19" s="59" t="s">
        <v>552</v>
      </c>
      <c r="LB19" s="59"/>
      <c r="LC19" s="59"/>
      <c r="LD19" s="59" t="s">
        <v>554</v>
      </c>
      <c r="LE19" s="59"/>
      <c r="LF19" s="59"/>
      <c r="LG19" s="59" t="s">
        <v>556</v>
      </c>
      <c r="LH19" s="59"/>
      <c r="LI19" s="59"/>
      <c r="LJ19" s="59" t="s">
        <v>557</v>
      </c>
      <c r="LK19" s="59"/>
      <c r="LL19" s="59"/>
      <c r="LM19" s="102"/>
      <c r="LN19" s="106"/>
      <c r="LO19" s="112"/>
      <c r="LP19" s="102"/>
      <c r="LQ19" s="44"/>
      <c r="LR19" s="102"/>
      <c r="LS19" s="44"/>
      <c r="LT19" s="102"/>
      <c r="LU19" s="44"/>
      <c r="LV19" s="102"/>
      <c r="LW19" s="44"/>
      <c r="LX19" s="102"/>
      <c r="LY19" s="97"/>
      <c r="LZ19" s="44"/>
      <c r="MA19" s="44"/>
      <c r="MB19" s="102"/>
      <c r="MC19" s="44"/>
      <c r="NE19" s="102"/>
      <c r="NF19" s="102"/>
      <c r="NG19" s="112"/>
      <c r="NH19" s="102"/>
      <c r="NI19" s="44"/>
      <c r="NJ19" s="102"/>
      <c r="NK19" s="44"/>
      <c r="NL19" s="102"/>
      <c r="NM19" s="44"/>
      <c r="NN19" s="102"/>
      <c r="NO19" s="44"/>
      <c r="NP19" s="102"/>
      <c r="NQ19" s="44"/>
      <c r="NR19" s="102"/>
      <c r="NS19" s="44"/>
      <c r="NT19" s="102"/>
      <c r="NU19" s="44"/>
      <c r="NV19" s="102"/>
      <c r="NW19" s="44"/>
      <c r="NX19" s="102"/>
      <c r="NY19" s="44"/>
      <c r="NZ19" s="102"/>
      <c r="OA19" s="44"/>
      <c r="OB19" s="102"/>
      <c r="OC19" s="44"/>
      <c r="OD19" s="102"/>
      <c r="OE19" s="44"/>
      <c r="OG19" s="44"/>
      <c r="OI19" s="44"/>
      <c r="PO19" s="101"/>
      <c r="PP19" s="101"/>
      <c r="PQ19" s="101"/>
      <c r="PR19" s="101"/>
      <c r="PS19" s="101"/>
      <c r="PT19" s="101"/>
      <c r="SO19" s="102"/>
      <c r="SP19" s="112"/>
      <c r="SQ19" s="102"/>
      <c r="SR19" s="44"/>
      <c r="SS19" s="102"/>
      <c r="ST19" s="44"/>
      <c r="SU19" s="102"/>
      <c r="SV19" s="44"/>
      <c r="SW19" s="102"/>
      <c r="SX19" s="44"/>
      <c r="SY19" s="102"/>
      <c r="SZ19" s="44"/>
      <c r="TA19" s="102"/>
      <c r="TB19" s="44"/>
      <c r="TC19" s="102"/>
      <c r="TD19" s="44"/>
      <c r="TE19" s="102"/>
      <c r="TF19" s="44"/>
      <c r="TG19" s="102"/>
      <c r="TH19" s="44"/>
      <c r="TI19" s="102"/>
      <c r="TJ19" s="44"/>
      <c r="TR19" s="113"/>
      <c r="TS19" s="113"/>
      <c r="TT19" s="113"/>
      <c r="TU19" s="113"/>
      <c r="TV19" s="113"/>
      <c r="TW19" s="113"/>
      <c r="TX19" s="113"/>
      <c r="TY19" s="113"/>
      <c r="TZ19" s="113"/>
      <c r="UA19" s="113"/>
      <c r="UB19" s="113"/>
      <c r="UC19" s="113"/>
      <c r="UD19" s="113"/>
      <c r="UE19" s="113"/>
      <c r="UF19" s="113"/>
      <c r="UG19" s="113"/>
      <c r="UH19" s="113"/>
      <c r="UI19" s="113"/>
      <c r="UJ19" s="113"/>
      <c r="UK19" s="113"/>
      <c r="UL19" s="113"/>
      <c r="UM19" s="113"/>
      <c r="UN19" s="113"/>
      <c r="UO19" s="113"/>
      <c r="UP19" s="113"/>
      <c r="UQ19" s="113"/>
      <c r="UR19" s="113"/>
      <c r="US19" s="113"/>
      <c r="UT19" s="113"/>
      <c r="UU19" s="113"/>
      <c r="UV19" s="113"/>
      <c r="VG19" s="85"/>
      <c r="VH19" s="112"/>
      <c r="VI19" s="102"/>
      <c r="VJ19" s="44"/>
      <c r="VK19" s="102"/>
      <c r="VL19" s="44"/>
      <c r="VM19" s="102"/>
      <c r="VN19" s="44"/>
      <c r="VO19" s="102"/>
      <c r="VP19" s="44"/>
      <c r="VQ19" s="102"/>
      <c r="VR19" s="44"/>
      <c r="VS19" s="102"/>
      <c r="VT19" s="44"/>
      <c r="VV19" s="44"/>
      <c r="VX19" s="44"/>
      <c r="VZ19" s="44"/>
      <c r="WB19" s="44"/>
      <c r="WD19" s="44"/>
    </row>
    <row r="20" spans="1:672" s="96" customFormat="1" ht="13" customHeight="1" x14ac:dyDescent="0.35">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c r="CG20" s="101"/>
      <c r="CH20" s="101"/>
      <c r="CI20" s="101"/>
      <c r="CJ20" s="101"/>
      <c r="CK20" s="101"/>
      <c r="CL20" s="101"/>
      <c r="CM20" s="101"/>
      <c r="CN20" s="101"/>
      <c r="CO20" s="101"/>
      <c r="CP20" s="101"/>
      <c r="CQ20" s="101"/>
      <c r="CR20" s="101"/>
      <c r="CS20" s="101"/>
      <c r="CT20" s="101"/>
      <c r="CU20" s="101"/>
      <c r="CV20" s="101"/>
      <c r="CW20" s="101"/>
      <c r="CX20" s="101"/>
      <c r="CY20" s="101"/>
      <c r="CZ20" s="101"/>
      <c r="DA20" s="101"/>
      <c r="DB20" s="101"/>
      <c r="DC20" s="101"/>
      <c r="DD20" s="101"/>
      <c r="DE20" s="101"/>
      <c r="DF20" s="101"/>
      <c r="DG20" s="101"/>
      <c r="DH20" s="101"/>
      <c r="DI20" s="101"/>
      <c r="DJ20" s="101"/>
      <c r="DK20" s="101"/>
      <c r="DL20" s="101"/>
      <c r="DM20" s="101"/>
      <c r="DN20" s="101"/>
      <c r="DO20" s="101"/>
      <c r="DP20" s="101"/>
      <c r="DQ20" s="101"/>
      <c r="DR20" s="101"/>
      <c r="DS20" s="101"/>
      <c r="DT20" s="101"/>
      <c r="DU20" s="101"/>
      <c r="DV20" s="101"/>
      <c r="DW20" s="101"/>
      <c r="DX20" s="101"/>
      <c r="DY20" s="101"/>
      <c r="DZ20" s="101"/>
      <c r="EA20" s="101"/>
      <c r="EB20" s="101"/>
      <c r="EC20" s="101"/>
      <c r="ED20" s="101"/>
      <c r="EE20" s="101"/>
      <c r="EF20" s="101"/>
      <c r="EG20" s="101"/>
      <c r="EH20" s="101"/>
      <c r="EI20" s="101"/>
      <c r="EJ20" s="101"/>
      <c r="EK20" s="101"/>
      <c r="EL20" s="101"/>
      <c r="EM20" s="101"/>
      <c r="EN20" s="101"/>
      <c r="EO20" s="101"/>
      <c r="EP20" s="101"/>
      <c r="EQ20" s="101"/>
      <c r="ER20" s="101"/>
      <c r="ES20" s="101"/>
      <c r="ET20" s="101"/>
      <c r="EU20" s="101"/>
      <c r="EV20" s="101"/>
      <c r="EW20" s="101"/>
      <c r="EX20" s="101"/>
      <c r="EY20" s="101"/>
      <c r="EZ20" s="101"/>
      <c r="FA20" s="101"/>
      <c r="FB20" s="101"/>
      <c r="FC20" s="101"/>
      <c r="FD20" s="101"/>
      <c r="FE20" s="101"/>
      <c r="FF20" s="101"/>
      <c r="FG20" s="101"/>
      <c r="FH20" s="101"/>
      <c r="FI20" s="101"/>
      <c r="FJ20" s="101"/>
      <c r="FK20" s="101"/>
      <c r="FL20" s="101"/>
      <c r="FM20" s="101"/>
      <c r="FN20" s="101"/>
      <c r="FO20" s="101"/>
      <c r="FP20" s="101"/>
      <c r="FQ20" s="101"/>
      <c r="FR20" s="101"/>
      <c r="FS20" s="101"/>
      <c r="FT20" s="101"/>
      <c r="FU20" s="101"/>
      <c r="FV20" s="101"/>
      <c r="FW20" s="101"/>
      <c r="FX20" s="101"/>
      <c r="FZ20" s="102"/>
      <c r="GA20" s="112"/>
      <c r="GB20" s="102"/>
      <c r="GC20" s="44"/>
      <c r="GD20" s="102"/>
      <c r="GE20" s="44"/>
      <c r="GF20" s="102"/>
      <c r="GG20" s="44"/>
      <c r="GH20" s="102"/>
      <c r="GI20" s="44"/>
      <c r="GJ20" s="102"/>
      <c r="GK20" s="44"/>
      <c r="II20" s="102"/>
      <c r="IJ20" s="6" t="s">
        <v>655</v>
      </c>
      <c r="IK20" s="59">
        <f>SUM(IQ7,IZ7)</f>
        <v>3</v>
      </c>
      <c r="IL20" s="59"/>
      <c r="IM20" s="59"/>
      <c r="IN20" s="6">
        <f>SUM(IN8)</f>
        <v>1</v>
      </c>
      <c r="IO20" s="59">
        <f>SUM(IN9,IZ9,JI9,IM28,IU28,IM30)</f>
        <v>10</v>
      </c>
      <c r="IP20" s="59"/>
      <c r="IQ20" s="59"/>
      <c r="IR20" s="59"/>
      <c r="IS20" s="59"/>
      <c r="IT20" s="59"/>
      <c r="IU20" s="59"/>
      <c r="IV20" s="59"/>
      <c r="IW20" s="59"/>
      <c r="IX20" s="59"/>
      <c r="IY20" s="59">
        <f>SUM(IN11,IZ11)</f>
        <v>2</v>
      </c>
      <c r="IZ20" s="59"/>
      <c r="JS20" s="6"/>
      <c r="JT20" s="68" t="s">
        <v>543</v>
      </c>
      <c r="JU20" s="68"/>
      <c r="JV20" s="68"/>
      <c r="JW20" s="68"/>
      <c r="JX20" s="68"/>
      <c r="JY20" s="68"/>
      <c r="JZ20" s="68"/>
      <c r="KA20" s="68"/>
      <c r="KB20" s="68"/>
      <c r="KC20" s="68"/>
      <c r="KD20" s="68"/>
      <c r="KE20" s="68"/>
      <c r="KF20" s="68" t="s">
        <v>527</v>
      </c>
      <c r="KG20" s="68"/>
      <c r="KH20" s="68"/>
      <c r="KI20" s="68"/>
      <c r="KJ20" s="68"/>
      <c r="KK20" s="68"/>
      <c r="KL20" s="68"/>
      <c r="KM20" s="68"/>
      <c r="KN20" s="68"/>
      <c r="KO20" s="68"/>
      <c r="KP20" s="68"/>
      <c r="KQ20" s="68"/>
      <c r="KR20" s="68"/>
      <c r="KS20" s="68"/>
      <c r="KT20" s="68"/>
      <c r="KU20" s="68"/>
      <c r="KV20" s="68"/>
      <c r="KW20" s="68"/>
      <c r="KX20" s="68" t="s">
        <v>546</v>
      </c>
      <c r="KY20" s="68"/>
      <c r="KZ20" s="68"/>
      <c r="LA20" s="68"/>
      <c r="LB20" s="68"/>
      <c r="LC20" s="68"/>
      <c r="LD20" s="68"/>
      <c r="LE20" s="68"/>
      <c r="LF20" s="68"/>
      <c r="LG20" s="68"/>
      <c r="LH20" s="68"/>
      <c r="LI20" s="68"/>
      <c r="LJ20" s="68"/>
      <c r="LK20" s="68"/>
      <c r="LL20" s="68"/>
      <c r="LM20" s="102"/>
      <c r="LN20" s="106"/>
      <c r="LO20" s="112"/>
      <c r="LP20" s="102"/>
      <c r="LQ20" s="44"/>
      <c r="LR20" s="102"/>
      <c r="LS20" s="44"/>
      <c r="LT20" s="102"/>
      <c r="LU20" s="44"/>
      <c r="LV20" s="102"/>
      <c r="LW20" s="44"/>
      <c r="LX20" s="102"/>
      <c r="LY20" s="44"/>
      <c r="LZ20" s="102"/>
      <c r="MA20" s="44"/>
      <c r="MB20" s="102"/>
      <c r="MC20" s="44"/>
      <c r="NE20" s="102"/>
      <c r="NF20" s="106"/>
      <c r="NG20" s="112"/>
      <c r="NH20" s="102"/>
      <c r="NI20" s="44"/>
      <c r="NJ20" s="102"/>
      <c r="NK20" s="44"/>
      <c r="NL20" s="102"/>
      <c r="NM20" s="44"/>
      <c r="NN20" s="102"/>
      <c r="NO20" s="44"/>
      <c r="NP20" s="102"/>
      <c r="NQ20" s="44"/>
      <c r="NR20" s="102"/>
      <c r="NS20" s="44"/>
      <c r="NT20" s="102"/>
      <c r="NU20" s="44"/>
      <c r="NV20" s="102"/>
      <c r="NW20" s="44"/>
      <c r="NX20" s="102"/>
      <c r="NY20" s="44"/>
      <c r="NZ20" s="102"/>
      <c r="OA20" s="44"/>
      <c r="OB20" s="102"/>
      <c r="OC20" s="44"/>
      <c r="OD20" s="102"/>
      <c r="OE20" s="44"/>
      <c r="OG20" s="44"/>
      <c r="OI20" s="44"/>
      <c r="PO20" s="101"/>
      <c r="PP20" s="101"/>
      <c r="PQ20" s="101"/>
      <c r="PR20" s="101"/>
      <c r="PS20" s="101"/>
      <c r="PT20" s="101"/>
      <c r="SO20" s="102"/>
      <c r="SP20" s="112"/>
      <c r="SQ20" s="102"/>
      <c r="SR20" s="44"/>
      <c r="SS20" s="102"/>
      <c r="ST20" s="44"/>
      <c r="SU20" s="102"/>
      <c r="SV20" s="44"/>
      <c r="SW20" s="102"/>
      <c r="SX20" s="44"/>
      <c r="SY20" s="102"/>
      <c r="SZ20" s="44"/>
      <c r="TA20" s="102"/>
      <c r="TB20" s="44"/>
      <c r="TC20" s="102"/>
      <c r="TD20" s="44"/>
      <c r="TE20" s="102"/>
      <c r="TF20" s="44"/>
      <c r="TG20" s="102"/>
      <c r="TH20" s="44"/>
      <c r="TI20" s="102"/>
      <c r="TJ20" s="44"/>
      <c r="TR20" s="113"/>
      <c r="TS20" s="113"/>
      <c r="TT20" s="113"/>
      <c r="TU20" s="113"/>
      <c r="TV20" s="113"/>
      <c r="TW20" s="113"/>
      <c r="TX20" s="113"/>
      <c r="TY20" s="113"/>
      <c r="TZ20" s="113"/>
      <c r="UA20" s="113"/>
      <c r="UB20" s="113"/>
      <c r="UC20" s="113"/>
      <c r="UD20" s="113"/>
      <c r="UE20" s="113"/>
      <c r="UF20" s="113"/>
      <c r="UG20" s="113"/>
      <c r="UH20" s="113"/>
      <c r="UI20" s="113"/>
      <c r="UJ20" s="113"/>
      <c r="UK20" s="113"/>
      <c r="UL20" s="113"/>
      <c r="UM20" s="113"/>
      <c r="UN20" s="113"/>
      <c r="UO20" s="113"/>
      <c r="UP20" s="113"/>
      <c r="UQ20" s="113"/>
      <c r="UR20" s="113"/>
      <c r="US20" s="113"/>
      <c r="UT20" s="113"/>
      <c r="UU20" s="113"/>
      <c r="UV20" s="113"/>
      <c r="VH20" s="112"/>
      <c r="VI20" s="102"/>
      <c r="VJ20" s="44"/>
      <c r="VK20" s="102"/>
      <c r="VL20" s="44"/>
      <c r="VM20" s="102"/>
      <c r="VN20" s="44"/>
      <c r="VO20" s="102"/>
      <c r="VP20" s="44"/>
      <c r="VQ20" s="102"/>
      <c r="VR20" s="44"/>
      <c r="VS20" s="102"/>
      <c r="VT20" s="44"/>
      <c r="VV20" s="44"/>
      <c r="VX20" s="44"/>
      <c r="VZ20" s="44"/>
      <c r="WB20" s="44"/>
      <c r="WD20" s="44"/>
    </row>
    <row r="21" spans="1:672" s="93" customFormat="1" x14ac:dyDescent="0.35">
      <c r="A21" s="82"/>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01"/>
      <c r="CV21" s="101"/>
      <c r="CW21" s="101"/>
      <c r="CX21" s="101"/>
      <c r="CY21" s="101"/>
      <c r="CZ21" s="101"/>
      <c r="DA21" s="101"/>
      <c r="DB21" s="101"/>
      <c r="DC21" s="101"/>
      <c r="DD21" s="101"/>
      <c r="DE21" s="101"/>
      <c r="DF21" s="101"/>
      <c r="DG21" s="101"/>
      <c r="DH21" s="101"/>
      <c r="DI21" s="101"/>
      <c r="DJ21" s="101"/>
      <c r="DK21" s="101"/>
      <c r="DL21" s="101"/>
      <c r="DM21" s="101"/>
      <c r="DN21" s="101"/>
      <c r="DO21" s="101"/>
      <c r="DP21" s="101"/>
      <c r="DQ21" s="101"/>
      <c r="DR21" s="101"/>
      <c r="DS21" s="101"/>
      <c r="DT21" s="101"/>
      <c r="DU21" s="101"/>
      <c r="DV21" s="101"/>
      <c r="DW21" s="101"/>
      <c r="DX21" s="101"/>
      <c r="DY21" s="101"/>
      <c r="DZ21" s="101"/>
      <c r="EA21" s="101"/>
      <c r="EB21" s="101"/>
      <c r="EC21" s="101"/>
      <c r="ED21" s="101"/>
      <c r="EE21" s="101"/>
      <c r="EF21" s="101"/>
      <c r="EG21" s="101"/>
      <c r="EH21" s="101"/>
      <c r="EI21" s="101"/>
      <c r="EJ21" s="101"/>
      <c r="EK21" s="101"/>
      <c r="EL21" s="101"/>
      <c r="EM21" s="101"/>
      <c r="EN21" s="101"/>
      <c r="EO21" s="101"/>
      <c r="EP21" s="101"/>
      <c r="EQ21" s="101"/>
      <c r="ER21" s="101"/>
      <c r="ES21" s="101"/>
      <c r="ET21" s="101"/>
      <c r="EU21" s="101"/>
      <c r="EV21" s="101"/>
      <c r="EW21" s="101"/>
      <c r="EX21" s="101"/>
      <c r="EY21" s="101"/>
      <c r="EZ21" s="101"/>
      <c r="FA21" s="101"/>
      <c r="FB21" s="101"/>
      <c r="FC21" s="101"/>
      <c r="FD21" s="101"/>
      <c r="FE21" s="101"/>
      <c r="FF21" s="101"/>
      <c r="FG21" s="101"/>
      <c r="FH21" s="101"/>
      <c r="FI21" s="101"/>
      <c r="FJ21" s="101"/>
      <c r="FK21" s="101"/>
      <c r="FL21" s="101"/>
      <c r="FM21" s="101"/>
      <c r="FN21" s="101"/>
      <c r="FO21" s="101"/>
      <c r="FP21" s="101"/>
      <c r="FQ21" s="101"/>
      <c r="FR21" s="101"/>
      <c r="FS21" s="101"/>
      <c r="FT21" s="101"/>
      <c r="FU21" s="101"/>
      <c r="FV21" s="101"/>
      <c r="FW21" s="101"/>
      <c r="FX21" s="101"/>
      <c r="FZ21" s="108"/>
      <c r="GA21" s="112"/>
      <c r="GB21" s="102"/>
      <c r="GC21" s="44"/>
      <c r="GD21" s="102"/>
      <c r="GE21" s="44"/>
      <c r="GF21" s="102"/>
      <c r="GG21" s="44"/>
      <c r="GH21" s="102"/>
      <c r="GI21" s="44"/>
      <c r="GJ21" s="102"/>
      <c r="GK21" s="44"/>
      <c r="GL21" s="82"/>
      <c r="GM21" s="82"/>
      <c r="GN21" s="82"/>
      <c r="GO21" s="82"/>
      <c r="GP21" s="82"/>
      <c r="GQ21" s="82"/>
      <c r="GR21" s="82"/>
      <c r="GS21" s="82"/>
      <c r="GT21" s="82"/>
      <c r="GU21" s="82"/>
      <c r="GV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108"/>
      <c r="IJ21" s="6" t="s">
        <v>656</v>
      </c>
      <c r="IK21" s="47" t="s">
        <v>42</v>
      </c>
      <c r="IL21" s="47" t="s">
        <v>75</v>
      </c>
      <c r="IM21" s="47" t="s">
        <v>657</v>
      </c>
      <c r="IN21" s="47" t="s">
        <v>182</v>
      </c>
      <c r="IO21" s="47" t="s">
        <v>240</v>
      </c>
      <c r="IP21" s="47" t="s">
        <v>246</v>
      </c>
      <c r="IQ21" s="47" t="s">
        <v>251</v>
      </c>
      <c r="IR21" s="47" t="s">
        <v>261</v>
      </c>
      <c r="IS21" s="47" t="s">
        <v>329</v>
      </c>
      <c r="IT21" s="47" t="s">
        <v>360</v>
      </c>
      <c r="IU21" s="47" t="s">
        <v>392</v>
      </c>
      <c r="IV21" s="47" t="s">
        <v>419</v>
      </c>
      <c r="IW21" s="47" t="s">
        <v>630</v>
      </c>
      <c r="IX21" s="47" t="s">
        <v>636</v>
      </c>
      <c r="IY21" s="6" t="s">
        <v>450</v>
      </c>
      <c r="IZ21" s="6" t="s">
        <v>450</v>
      </c>
      <c r="JA21" s="82"/>
      <c r="JB21" s="82"/>
      <c r="JC21" s="82"/>
      <c r="JD21" s="82"/>
      <c r="JE21" s="82"/>
      <c r="JO21" s="82"/>
      <c r="JP21" s="82"/>
      <c r="JQ21" s="82"/>
      <c r="JS21" s="6"/>
      <c r="JT21" s="5" t="s">
        <v>524</v>
      </c>
      <c r="JU21" s="5" t="s">
        <v>523</v>
      </c>
      <c r="JV21" s="5" t="s">
        <v>531</v>
      </c>
      <c r="JW21" s="5" t="s">
        <v>524</v>
      </c>
      <c r="JX21" s="5" t="s">
        <v>523</v>
      </c>
      <c r="JY21" s="5" t="s">
        <v>531</v>
      </c>
      <c r="JZ21" s="5" t="s">
        <v>524</v>
      </c>
      <c r="KA21" s="5" t="s">
        <v>523</v>
      </c>
      <c r="KB21" s="5" t="s">
        <v>531</v>
      </c>
      <c r="KC21" s="5" t="s">
        <v>524</v>
      </c>
      <c r="KD21" s="5" t="s">
        <v>523</v>
      </c>
      <c r="KE21" s="5" t="s">
        <v>531</v>
      </c>
      <c r="KF21" s="5" t="s">
        <v>524</v>
      </c>
      <c r="KG21" s="5" t="s">
        <v>523</v>
      </c>
      <c r="KH21" s="5" t="s">
        <v>531</v>
      </c>
      <c r="KI21" s="5" t="s">
        <v>524</v>
      </c>
      <c r="KJ21" s="5" t="s">
        <v>523</v>
      </c>
      <c r="KK21" s="5" t="s">
        <v>531</v>
      </c>
      <c r="KL21" s="5" t="s">
        <v>524</v>
      </c>
      <c r="KM21" s="5" t="s">
        <v>523</v>
      </c>
      <c r="KN21" s="5" t="s">
        <v>531</v>
      </c>
      <c r="KO21" s="5" t="s">
        <v>524</v>
      </c>
      <c r="KP21" s="5" t="s">
        <v>523</v>
      </c>
      <c r="KQ21" s="5" t="s">
        <v>531</v>
      </c>
      <c r="KR21" s="5" t="s">
        <v>524</v>
      </c>
      <c r="KS21" s="5" t="s">
        <v>523</v>
      </c>
      <c r="KT21" s="5" t="s">
        <v>531</v>
      </c>
      <c r="KU21" s="5" t="s">
        <v>524</v>
      </c>
      <c r="KV21" s="5" t="s">
        <v>523</v>
      </c>
      <c r="KW21" s="5" t="s">
        <v>531</v>
      </c>
      <c r="KX21" s="5" t="s">
        <v>524</v>
      </c>
      <c r="KY21" s="5" t="s">
        <v>523</v>
      </c>
      <c r="KZ21" s="5" t="s">
        <v>531</v>
      </c>
      <c r="LA21" s="5" t="s">
        <v>524</v>
      </c>
      <c r="LB21" s="5" t="s">
        <v>523</v>
      </c>
      <c r="LC21" s="5" t="s">
        <v>531</v>
      </c>
      <c r="LD21" s="5" t="s">
        <v>524</v>
      </c>
      <c r="LE21" s="5" t="s">
        <v>523</v>
      </c>
      <c r="LF21" s="5" t="s">
        <v>531</v>
      </c>
      <c r="LG21" s="5" t="s">
        <v>524</v>
      </c>
      <c r="LH21" s="5" t="s">
        <v>523</v>
      </c>
      <c r="LI21" s="5" t="s">
        <v>531</v>
      </c>
      <c r="LJ21" s="5" t="s">
        <v>524</v>
      </c>
      <c r="LK21" s="5" t="s">
        <v>523</v>
      </c>
      <c r="LL21" s="5" t="s">
        <v>531</v>
      </c>
      <c r="LM21" s="102"/>
      <c r="LN21" s="106"/>
      <c r="LO21" s="112"/>
      <c r="LP21" s="102"/>
      <c r="LQ21" s="44"/>
      <c r="LR21" s="102"/>
      <c r="LS21" s="44"/>
      <c r="LT21" s="102"/>
      <c r="LU21" s="44"/>
      <c r="LV21" s="102"/>
      <c r="LW21" s="44"/>
      <c r="LX21" s="102"/>
      <c r="LY21" s="44"/>
      <c r="LZ21" s="96"/>
      <c r="MA21" s="44"/>
      <c r="MB21" s="96"/>
      <c r="MC21" s="44"/>
      <c r="MD21" s="82"/>
      <c r="ME21" s="82"/>
      <c r="MF21" s="82"/>
      <c r="MG21" s="82"/>
      <c r="MH21" s="82"/>
      <c r="MI21" s="82"/>
      <c r="MJ21" s="82"/>
      <c r="MK21" s="82"/>
      <c r="ML21" s="82"/>
      <c r="MM21" s="82"/>
      <c r="MN21" s="82"/>
      <c r="MO21" s="82"/>
      <c r="MP21" s="82"/>
      <c r="MQ21" s="82"/>
      <c r="MR21" s="82"/>
      <c r="MS21" s="82"/>
      <c r="MT21" s="82"/>
      <c r="MU21" s="82"/>
      <c r="MV21" s="82"/>
      <c r="MW21" s="82"/>
      <c r="MX21" s="82"/>
      <c r="MY21" s="82"/>
      <c r="MZ21" s="82"/>
      <c r="NA21" s="82"/>
      <c r="NB21" s="82"/>
      <c r="NC21" s="82"/>
      <c r="ND21" s="82"/>
      <c r="NE21" s="107"/>
      <c r="NF21" s="108"/>
      <c r="NG21" s="112"/>
      <c r="NH21" s="102"/>
      <c r="NI21" s="44"/>
      <c r="NJ21" s="102"/>
      <c r="NK21" s="44"/>
      <c r="NL21" s="102"/>
      <c r="NM21" s="44"/>
      <c r="NN21" s="102"/>
      <c r="NO21" s="44"/>
      <c r="NP21" s="102"/>
      <c r="NQ21" s="44"/>
      <c r="NR21" s="102"/>
      <c r="NS21" s="44"/>
      <c r="NT21" s="102"/>
      <c r="NU21" s="44"/>
      <c r="NV21" s="102"/>
      <c r="NW21" s="44"/>
      <c r="NX21" s="102"/>
      <c r="NY21" s="44"/>
      <c r="NZ21" s="102"/>
      <c r="OA21" s="44"/>
      <c r="OB21" s="102"/>
      <c r="OC21" s="44"/>
      <c r="OD21" s="102"/>
      <c r="OE21" s="44"/>
      <c r="OF21" s="96"/>
      <c r="OG21" s="44"/>
      <c r="OH21" s="96"/>
      <c r="OI21" s="44"/>
      <c r="OJ21" s="99"/>
      <c r="OK21" s="99"/>
      <c r="OL21" s="99"/>
      <c r="OM21" s="99"/>
      <c r="ON21" s="99"/>
      <c r="OO21" s="99"/>
      <c r="OP21" s="99"/>
      <c r="OQ21" s="99"/>
      <c r="OR21" s="99"/>
      <c r="OS21" s="99"/>
      <c r="OT21" s="99"/>
      <c r="OU21" s="99"/>
      <c r="OV21" s="99"/>
      <c r="OW21" s="99"/>
      <c r="OX21" s="99"/>
      <c r="OY21" s="99"/>
      <c r="OZ21" s="99"/>
      <c r="PA21" s="99"/>
      <c r="PB21" s="99"/>
      <c r="PC21" s="99"/>
      <c r="PD21" s="99"/>
      <c r="PE21" s="99"/>
      <c r="PF21" s="99"/>
      <c r="PG21" s="99"/>
      <c r="PH21" s="99"/>
      <c r="PI21" s="99"/>
      <c r="PJ21" s="99"/>
      <c r="PK21" s="99"/>
      <c r="PL21" s="99"/>
      <c r="PM21" s="99"/>
      <c r="PN21" s="99"/>
      <c r="PO21" s="101"/>
      <c r="PP21" s="101"/>
      <c r="PQ21" s="101"/>
      <c r="PR21" s="101"/>
      <c r="PS21" s="101"/>
      <c r="PT21" s="101"/>
      <c r="PU21" s="99"/>
      <c r="PV21" s="99"/>
      <c r="PW21" s="99"/>
      <c r="PX21" s="99"/>
      <c r="PY21" s="99"/>
      <c r="PZ21" s="99"/>
      <c r="QA21" s="99"/>
      <c r="QB21" s="99"/>
      <c r="QC21" s="99"/>
      <c r="QD21" s="99"/>
      <c r="QE21" s="99"/>
      <c r="QF21" s="99"/>
      <c r="QG21" s="99"/>
      <c r="QH21" s="99"/>
      <c r="QI21" s="99"/>
      <c r="QJ21" s="99"/>
      <c r="QK21" s="99"/>
      <c r="QL21" s="99"/>
      <c r="QM21" s="99"/>
      <c r="QN21" s="99"/>
      <c r="QO21" s="99"/>
      <c r="QP21" s="99"/>
      <c r="QQ21" s="99"/>
      <c r="QR21" s="99"/>
      <c r="QS21" s="99"/>
      <c r="QT21" s="99"/>
      <c r="QU21" s="99"/>
      <c r="QV21" s="99"/>
      <c r="QW21" s="99"/>
      <c r="QX21" s="99"/>
      <c r="QY21" s="99"/>
      <c r="QZ21" s="99"/>
      <c r="RA21" s="99"/>
      <c r="RB21" s="99"/>
      <c r="RC21" s="99"/>
      <c r="RD21" s="99"/>
      <c r="RE21" s="99"/>
      <c r="RF21" s="99"/>
      <c r="RG21" s="99"/>
      <c r="RH21" s="99"/>
      <c r="RI21" s="99"/>
      <c r="RJ21" s="99"/>
      <c r="RK21" s="99"/>
      <c r="RL21" s="99"/>
      <c r="RM21" s="99"/>
      <c r="RN21" s="99"/>
      <c r="RO21" s="99"/>
      <c r="RP21" s="99"/>
      <c r="RQ21" s="99"/>
      <c r="RR21" s="99"/>
      <c r="RS21" s="99"/>
      <c r="RT21" s="99"/>
      <c r="RU21" s="99"/>
      <c r="RV21" s="99"/>
      <c r="RW21" s="99"/>
      <c r="RX21" s="99"/>
      <c r="RY21" s="99"/>
      <c r="RZ21" s="99"/>
      <c r="SA21" s="99"/>
      <c r="SB21" s="99"/>
      <c r="SC21" s="99"/>
      <c r="SD21" s="99"/>
      <c r="SE21" s="99"/>
      <c r="SF21" s="99"/>
      <c r="SG21" s="99"/>
      <c r="SH21" s="99"/>
      <c r="SI21" s="99"/>
      <c r="SJ21" s="99"/>
      <c r="SK21" s="99"/>
      <c r="SL21" s="99"/>
      <c r="SM21" s="99"/>
      <c r="SN21" s="99"/>
      <c r="SO21" s="108"/>
      <c r="SP21" s="112"/>
      <c r="SQ21" s="102"/>
      <c r="SR21" s="44"/>
      <c r="SS21" s="102"/>
      <c r="ST21" s="44"/>
      <c r="SU21" s="102"/>
      <c r="SV21" s="44"/>
      <c r="SW21" s="102"/>
      <c r="SX21" s="44"/>
      <c r="SY21" s="102"/>
      <c r="SZ21" s="44"/>
      <c r="TA21" s="102"/>
      <c r="TB21" s="44"/>
      <c r="TC21" s="102"/>
      <c r="TD21" s="44"/>
      <c r="TE21" s="102"/>
      <c r="TF21" s="44"/>
      <c r="TG21" s="102"/>
      <c r="TH21" s="44"/>
      <c r="TI21" s="102"/>
      <c r="TJ21" s="44"/>
      <c r="TP21" s="99"/>
      <c r="TQ21" s="99"/>
      <c r="TR21" s="113"/>
      <c r="TS21" s="113"/>
      <c r="TT21" s="113"/>
      <c r="TU21" s="113"/>
      <c r="TV21" s="113"/>
      <c r="TW21" s="113"/>
      <c r="TX21" s="113"/>
      <c r="TY21" s="113"/>
      <c r="TZ21" s="113"/>
      <c r="UA21" s="113"/>
      <c r="UB21" s="113"/>
      <c r="UC21" s="113"/>
      <c r="UD21" s="113"/>
      <c r="UE21" s="113"/>
      <c r="UF21" s="113"/>
      <c r="UG21" s="113"/>
      <c r="UH21" s="113"/>
      <c r="UI21" s="113"/>
      <c r="UJ21" s="113"/>
      <c r="UK21" s="113"/>
      <c r="UL21" s="113"/>
      <c r="UM21" s="113"/>
      <c r="UN21" s="113"/>
      <c r="UO21" s="113"/>
      <c r="UP21" s="113"/>
      <c r="UQ21" s="113"/>
      <c r="UR21" s="113"/>
      <c r="US21" s="113"/>
      <c r="UT21" s="113"/>
      <c r="UU21" s="113"/>
      <c r="UV21" s="113"/>
      <c r="UW21" s="99"/>
      <c r="UX21" s="99"/>
      <c r="UY21" s="99"/>
      <c r="UZ21" s="99"/>
      <c r="VA21" s="99"/>
      <c r="VB21" s="99"/>
      <c r="VC21" s="99"/>
      <c r="VD21" s="99"/>
      <c r="VE21" s="99"/>
      <c r="VF21" s="99"/>
      <c r="VH21" s="112"/>
      <c r="VI21" s="102"/>
      <c r="VJ21" s="44"/>
      <c r="VK21" s="102"/>
      <c r="VL21" s="44"/>
      <c r="VM21" s="102"/>
      <c r="VN21" s="44"/>
      <c r="VO21" s="102"/>
      <c r="VP21" s="44"/>
      <c r="VQ21" s="102"/>
      <c r="VR21" s="44"/>
      <c r="VS21" s="102"/>
      <c r="VT21" s="44"/>
      <c r="VU21" s="96"/>
      <c r="VV21" s="44"/>
      <c r="VW21" s="96"/>
      <c r="VX21" s="44"/>
      <c r="VY21" s="96"/>
      <c r="VZ21" s="44"/>
      <c r="WA21" s="96"/>
      <c r="WB21" s="44"/>
      <c r="WC21" s="96"/>
      <c r="WD21" s="44"/>
      <c r="WE21" s="82"/>
      <c r="WF21" s="82"/>
      <c r="YK21" s="82"/>
      <c r="YL21" s="82"/>
      <c r="YM21" s="82"/>
      <c r="YN21" s="82"/>
      <c r="YO21" s="82"/>
      <c r="YP21" s="82"/>
      <c r="YQ21" s="82"/>
      <c r="YR21" s="82"/>
      <c r="YS21" s="82"/>
      <c r="YT21" s="82"/>
      <c r="YU21" s="82"/>
      <c r="YV21" s="82"/>
    </row>
    <row r="22" spans="1:672" ht="14.5" customHeight="1" x14ac:dyDescent="0.35">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01"/>
      <c r="CV22" s="101"/>
      <c r="CW22" s="101"/>
      <c r="CX22" s="101"/>
      <c r="CY22" s="101"/>
      <c r="CZ22" s="101"/>
      <c r="DA22" s="101"/>
      <c r="DB22" s="101"/>
      <c r="DC22" s="101"/>
      <c r="DD22" s="101"/>
      <c r="DE22" s="101"/>
      <c r="DF22" s="101"/>
      <c r="DG22" s="101"/>
      <c r="DH22" s="101"/>
      <c r="DI22" s="101"/>
      <c r="DJ22" s="101"/>
      <c r="DK22" s="101"/>
      <c r="DL22" s="101"/>
      <c r="DM22" s="101"/>
      <c r="DN22" s="101"/>
      <c r="DO22" s="101"/>
      <c r="DP22" s="101"/>
      <c r="DQ22" s="101"/>
      <c r="DR22" s="101"/>
      <c r="DS22" s="101"/>
      <c r="DT22" s="101"/>
      <c r="DU22" s="101"/>
      <c r="DV22" s="101"/>
      <c r="DW22" s="101"/>
      <c r="DX22" s="101"/>
      <c r="DY22" s="101"/>
      <c r="DZ22" s="101"/>
      <c r="EA22" s="101"/>
      <c r="EB22" s="101"/>
      <c r="EC22" s="101"/>
      <c r="ED22" s="101"/>
      <c r="EE22" s="101"/>
      <c r="EF22" s="101"/>
      <c r="EG22" s="101"/>
      <c r="EH22" s="101"/>
      <c r="EI22" s="101"/>
      <c r="EJ22" s="101"/>
      <c r="EK22" s="101"/>
      <c r="EL22" s="101"/>
      <c r="EM22" s="101"/>
      <c r="EN22" s="101"/>
      <c r="EO22" s="101"/>
      <c r="EP22" s="101"/>
      <c r="EQ22" s="101"/>
      <c r="ER22" s="101"/>
      <c r="ES22" s="101"/>
      <c r="ET22" s="101"/>
      <c r="EU22" s="101"/>
      <c r="EV22" s="101"/>
      <c r="EW22" s="101"/>
      <c r="EX22" s="101"/>
      <c r="EY22" s="101"/>
      <c r="EZ22" s="101"/>
      <c r="FA22" s="101"/>
      <c r="FB22" s="101"/>
      <c r="FC22" s="101"/>
      <c r="FD22" s="101"/>
      <c r="FE22" s="101"/>
      <c r="FF22" s="101"/>
      <c r="FG22" s="101"/>
      <c r="FH22" s="101"/>
      <c r="FI22" s="101"/>
      <c r="FJ22" s="101"/>
      <c r="FK22" s="101"/>
      <c r="FL22" s="101"/>
      <c r="FM22" s="101"/>
      <c r="FN22" s="101"/>
      <c r="FO22" s="101"/>
      <c r="FP22" s="101"/>
      <c r="FQ22" s="101"/>
      <c r="FR22" s="101"/>
      <c r="FS22" s="101"/>
      <c r="FT22" s="101"/>
      <c r="FU22" s="101"/>
      <c r="FV22" s="101"/>
      <c r="FW22" s="101"/>
      <c r="FX22" s="101"/>
      <c r="FZ22" s="108"/>
      <c r="GA22" s="112"/>
      <c r="GB22" s="102"/>
      <c r="GC22" s="44"/>
      <c r="GD22" s="102"/>
      <c r="GE22" s="44"/>
      <c r="GF22" s="102"/>
      <c r="GG22" s="44"/>
      <c r="GH22" s="102"/>
      <c r="GI22" s="44"/>
      <c r="GJ22" s="107"/>
      <c r="GK22" s="107"/>
      <c r="II22" s="108"/>
      <c r="IJ22" s="6" t="s">
        <v>653</v>
      </c>
      <c r="IK22" s="47" t="s">
        <v>658</v>
      </c>
      <c r="IL22" s="6" t="s">
        <v>659</v>
      </c>
      <c r="IM22" s="6" t="s">
        <v>660</v>
      </c>
      <c r="IN22" s="6" t="s">
        <v>664</v>
      </c>
      <c r="IO22" s="6" t="s">
        <v>683</v>
      </c>
      <c r="IP22" s="47" t="s">
        <v>668</v>
      </c>
      <c r="IQ22" s="47" t="s">
        <v>562</v>
      </c>
      <c r="IR22" s="47" t="s">
        <v>667</v>
      </c>
      <c r="IS22" s="47" t="s">
        <v>669</v>
      </c>
      <c r="IT22" s="47" t="s">
        <v>562</v>
      </c>
      <c r="IU22" s="47" t="s">
        <v>562</v>
      </c>
      <c r="IV22" s="47" t="s">
        <v>666</v>
      </c>
      <c r="IW22" s="47" t="s">
        <v>659</v>
      </c>
      <c r="IX22" s="47" t="s">
        <v>670</v>
      </c>
      <c r="IY22" s="6" t="s">
        <v>665</v>
      </c>
      <c r="IZ22" s="6" t="s">
        <v>664</v>
      </c>
      <c r="JS22" s="6" t="s">
        <v>80</v>
      </c>
      <c r="JT22" s="6">
        <v>0</v>
      </c>
      <c r="JU22" s="15">
        <f>JT22/JT29</f>
        <v>0</v>
      </c>
      <c r="JV22" s="15">
        <f>JT22/C5</f>
        <v>0</v>
      </c>
      <c r="JW22" s="6">
        <v>0</v>
      </c>
      <c r="JX22" s="15">
        <f>JW22/JW29</f>
        <v>0</v>
      </c>
      <c r="JY22" s="15">
        <f>JW22/C5</f>
        <v>0</v>
      </c>
      <c r="JZ22" s="6">
        <v>0</v>
      </c>
      <c r="KA22" s="15">
        <f>JZ22/JZ29</f>
        <v>0</v>
      </c>
      <c r="KB22" s="15">
        <f>JZ22/C5</f>
        <v>0</v>
      </c>
      <c r="KC22" s="6">
        <v>2</v>
      </c>
      <c r="KD22" s="15">
        <f>KC22/KC29</f>
        <v>0.2</v>
      </c>
      <c r="KE22" s="15">
        <f>KC22/C5</f>
        <v>0.5</v>
      </c>
      <c r="KF22" s="6">
        <v>0</v>
      </c>
      <c r="KG22" s="15">
        <f>KF22/KF29</f>
        <v>0</v>
      </c>
      <c r="KH22" s="15">
        <f>KF22/C5</f>
        <v>0</v>
      </c>
      <c r="KI22" s="6">
        <v>0</v>
      </c>
      <c r="KJ22" s="15">
        <f>KI22/KI29</f>
        <v>0</v>
      </c>
      <c r="KK22" s="15">
        <f>KI22/C5</f>
        <v>0</v>
      </c>
      <c r="KL22" s="6">
        <v>0</v>
      </c>
      <c r="KM22" s="15">
        <f>KL22/KL29</f>
        <v>0</v>
      </c>
      <c r="KN22" s="15">
        <f>KL22/C5</f>
        <v>0</v>
      </c>
      <c r="KO22" s="6">
        <v>0</v>
      </c>
      <c r="KP22" s="15">
        <f>KO22/KO29</f>
        <v>0</v>
      </c>
      <c r="KQ22" s="15">
        <f>KO22/C5</f>
        <v>0</v>
      </c>
      <c r="KR22" s="6">
        <v>0</v>
      </c>
      <c r="KS22" s="15">
        <f>KR22/KR29</f>
        <v>0</v>
      </c>
      <c r="KT22" s="15">
        <f>KR22/C5</f>
        <v>0</v>
      </c>
      <c r="KU22" s="6">
        <v>0</v>
      </c>
      <c r="KV22" s="15">
        <f>KU22/KU29</f>
        <v>0</v>
      </c>
      <c r="KW22" s="15">
        <f>KU22/C5</f>
        <v>0</v>
      </c>
      <c r="KX22" s="6">
        <v>0</v>
      </c>
      <c r="KY22" s="15">
        <f>KX22/KX29</f>
        <v>0</v>
      </c>
      <c r="KZ22" s="15">
        <f>KX22/C5</f>
        <v>0</v>
      </c>
      <c r="LA22" s="6">
        <v>0</v>
      </c>
      <c r="LB22" s="15">
        <f>LA22/LA29</f>
        <v>0</v>
      </c>
      <c r="LC22" s="15">
        <f>LA22/C5</f>
        <v>0</v>
      </c>
      <c r="LD22" s="6">
        <v>0</v>
      </c>
      <c r="LE22" s="15">
        <f>LD22/LD29</f>
        <v>0</v>
      </c>
      <c r="LF22" s="15">
        <f>LD22/C5</f>
        <v>0</v>
      </c>
      <c r="LG22" s="6">
        <v>0</v>
      </c>
      <c r="LH22" s="15">
        <f>LG22/LG29</f>
        <v>0</v>
      </c>
      <c r="LI22" s="15">
        <f>LG22/C5</f>
        <v>0</v>
      </c>
      <c r="LJ22" s="6">
        <v>0</v>
      </c>
      <c r="LK22" s="15">
        <f>LJ22/LJ29</f>
        <v>0</v>
      </c>
      <c r="LL22" s="15">
        <f>LJ22/C5</f>
        <v>0</v>
      </c>
      <c r="LM22" s="102"/>
      <c r="LN22" s="106"/>
      <c r="LO22" s="112"/>
      <c r="LP22" s="102"/>
      <c r="LQ22" s="44"/>
      <c r="LR22" s="102"/>
      <c r="LS22" s="44"/>
      <c r="LT22" s="102"/>
      <c r="LU22" s="44"/>
      <c r="LV22" s="102"/>
      <c r="LW22" s="44"/>
      <c r="LX22" s="107"/>
      <c r="LY22" s="107"/>
      <c r="NE22" s="107"/>
      <c r="NF22" s="108"/>
      <c r="NG22" s="112"/>
      <c r="NH22" s="102"/>
      <c r="NI22" s="44"/>
      <c r="NJ22" s="102"/>
      <c r="NK22" s="44"/>
      <c r="NL22" s="102"/>
      <c r="NM22" s="44"/>
      <c r="NN22" s="102"/>
      <c r="NO22" s="44"/>
      <c r="NP22" s="102"/>
      <c r="NQ22" s="44"/>
      <c r="NR22" s="102"/>
      <c r="NS22" s="44"/>
      <c r="NT22" s="102"/>
      <c r="NU22" s="44"/>
      <c r="NV22" s="102"/>
      <c r="NW22" s="44"/>
      <c r="NX22" s="102"/>
      <c r="NY22" s="44"/>
      <c r="NZ22" s="102"/>
      <c r="OA22" s="44"/>
      <c r="OB22" s="102"/>
      <c r="OC22" s="44"/>
      <c r="OD22" s="102"/>
      <c r="OE22" s="44"/>
      <c r="PO22" s="101"/>
      <c r="PP22" s="101"/>
      <c r="PQ22" s="101"/>
      <c r="PR22" s="101"/>
      <c r="PS22" s="101"/>
      <c r="PT22" s="101"/>
      <c r="SO22" s="108"/>
      <c r="SP22" s="112"/>
      <c r="SQ22" s="102"/>
      <c r="SR22" s="44"/>
      <c r="SS22" s="102"/>
      <c r="ST22" s="44"/>
      <c r="SU22" s="102"/>
      <c r="SV22" s="44"/>
      <c r="SW22" s="102"/>
      <c r="SX22" s="44"/>
      <c r="SY22" s="102"/>
      <c r="SZ22" s="44"/>
      <c r="TA22" s="102"/>
      <c r="TB22" s="44"/>
      <c r="TC22" s="102"/>
      <c r="TD22" s="44"/>
      <c r="TE22" s="102"/>
      <c r="TF22" s="44"/>
      <c r="TG22" s="102"/>
      <c r="TH22" s="44"/>
      <c r="TI22" s="102"/>
      <c r="TJ22" s="44"/>
      <c r="TR22" s="113"/>
      <c r="TS22" s="113"/>
      <c r="TT22" s="113"/>
      <c r="TU22" s="113"/>
      <c r="TV22" s="113"/>
      <c r="TW22" s="113"/>
      <c r="TX22" s="113"/>
      <c r="TY22" s="113"/>
      <c r="TZ22" s="113"/>
      <c r="UA22" s="113"/>
      <c r="UB22" s="113"/>
      <c r="UC22" s="113"/>
      <c r="UD22" s="113"/>
      <c r="UE22" s="113"/>
      <c r="UF22" s="113"/>
      <c r="UG22" s="113"/>
      <c r="UH22" s="113"/>
      <c r="UI22" s="113"/>
      <c r="UJ22" s="113"/>
      <c r="UK22" s="113"/>
      <c r="UL22" s="113"/>
      <c r="UM22" s="113"/>
      <c r="UN22" s="113"/>
      <c r="UO22" s="113"/>
      <c r="UP22" s="113"/>
      <c r="UQ22" s="113"/>
      <c r="UR22" s="113"/>
      <c r="US22" s="113"/>
      <c r="UT22" s="113"/>
      <c r="UU22" s="113"/>
      <c r="UV22" s="113"/>
      <c r="VH22" s="112"/>
      <c r="VI22" s="102"/>
      <c r="VJ22" s="44"/>
      <c r="VK22" s="102"/>
      <c r="VL22" s="44"/>
      <c r="VM22" s="102"/>
      <c r="VN22" s="44"/>
      <c r="VO22" s="102"/>
      <c r="VP22" s="44"/>
      <c r="VQ22" s="102"/>
      <c r="VR22" s="44"/>
      <c r="VS22" s="102"/>
      <c r="VT22" s="44"/>
      <c r="VU22" s="8"/>
      <c r="VV22" s="44"/>
      <c r="VW22" s="8"/>
      <c r="VX22" s="44"/>
      <c r="VY22" s="8"/>
      <c r="VZ22" s="44"/>
      <c r="WA22" s="8"/>
      <c r="WB22" s="44"/>
      <c r="WC22" s="8"/>
      <c r="WD22" s="44"/>
      <c r="WU22" s="30"/>
      <c r="XP22" s="30"/>
      <c r="YH22" s="30"/>
    </row>
    <row r="23" spans="1:672" ht="14.5" customHeight="1" x14ac:dyDescent="0.35">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101"/>
      <c r="BQ23" s="101"/>
      <c r="BR23" s="101"/>
      <c r="BS23" s="101"/>
      <c r="BT23" s="101"/>
      <c r="BU23" s="101"/>
      <c r="BV23" s="101"/>
      <c r="BW23" s="101"/>
      <c r="BX23" s="101"/>
      <c r="BY23" s="101"/>
      <c r="BZ23" s="101"/>
      <c r="CA23" s="101"/>
      <c r="CB23" s="101"/>
      <c r="CC23" s="101"/>
      <c r="CD23" s="101"/>
      <c r="CE23" s="101"/>
      <c r="CF23" s="101"/>
      <c r="CG23" s="101"/>
      <c r="CH23" s="101"/>
      <c r="CI23" s="101"/>
      <c r="CJ23" s="101"/>
      <c r="CK23" s="101"/>
      <c r="CL23" s="101"/>
      <c r="CM23" s="101"/>
      <c r="CN23" s="101"/>
      <c r="CO23" s="101"/>
      <c r="CP23" s="101"/>
      <c r="CQ23" s="101"/>
      <c r="CR23" s="101"/>
      <c r="CS23" s="101"/>
      <c r="CT23" s="101"/>
      <c r="CU23" s="101"/>
      <c r="CV23" s="101"/>
      <c r="CW23" s="101"/>
      <c r="CX23" s="101"/>
      <c r="CY23" s="101"/>
      <c r="CZ23" s="101"/>
      <c r="DA23" s="101"/>
      <c r="DB23" s="101"/>
      <c r="DC23" s="101"/>
      <c r="DD23" s="101"/>
      <c r="DE23" s="101"/>
      <c r="DF23" s="101"/>
      <c r="DG23" s="101"/>
      <c r="DH23" s="101"/>
      <c r="DI23" s="101"/>
      <c r="DJ23" s="101"/>
      <c r="DK23" s="101"/>
      <c r="DL23" s="101"/>
      <c r="DM23" s="101"/>
      <c r="DN23" s="101"/>
      <c r="DO23" s="101"/>
      <c r="DP23" s="101"/>
      <c r="DQ23" s="101"/>
      <c r="DR23" s="101"/>
      <c r="DS23" s="101"/>
      <c r="DT23" s="101"/>
      <c r="DU23" s="101"/>
      <c r="DV23" s="101"/>
      <c r="DW23" s="101"/>
      <c r="DX23" s="101"/>
      <c r="DY23" s="101"/>
      <c r="DZ23" s="101"/>
      <c r="EA23" s="101"/>
      <c r="EB23" s="101"/>
      <c r="EC23" s="101"/>
      <c r="ED23" s="101"/>
      <c r="EE23" s="101"/>
      <c r="EF23" s="101"/>
      <c r="EG23" s="101"/>
      <c r="EH23" s="101"/>
      <c r="EI23" s="101"/>
      <c r="EJ23" s="101"/>
      <c r="EK23" s="101"/>
      <c r="EL23" s="101"/>
      <c r="EM23" s="101"/>
      <c r="EN23" s="101"/>
      <c r="EO23" s="101"/>
      <c r="EP23" s="101"/>
      <c r="EQ23" s="101"/>
      <c r="ER23" s="101"/>
      <c r="ES23" s="101"/>
      <c r="ET23" s="101"/>
      <c r="EU23" s="101"/>
      <c r="EV23" s="101"/>
      <c r="EW23" s="101"/>
      <c r="EX23" s="101"/>
      <c r="EY23" s="101"/>
      <c r="EZ23" s="101"/>
      <c r="FA23" s="101"/>
      <c r="FB23" s="101"/>
      <c r="FC23" s="101"/>
      <c r="FD23" s="101"/>
      <c r="FE23" s="101"/>
      <c r="FF23" s="101"/>
      <c r="FG23" s="101"/>
      <c r="FH23" s="101"/>
      <c r="FI23" s="101"/>
      <c r="FJ23" s="101"/>
      <c r="FK23" s="101"/>
      <c r="FL23" s="101"/>
      <c r="FM23" s="101"/>
      <c r="FN23" s="101"/>
      <c r="FO23" s="101"/>
      <c r="FP23" s="101"/>
      <c r="FQ23" s="101"/>
      <c r="FR23" s="101"/>
      <c r="FS23" s="101"/>
      <c r="FT23" s="101"/>
      <c r="FU23" s="101"/>
      <c r="FV23" s="101"/>
      <c r="FW23" s="101"/>
      <c r="FX23" s="101"/>
      <c r="FZ23" s="108"/>
      <c r="GA23" s="112"/>
      <c r="GB23" s="102"/>
      <c r="GC23" s="44"/>
      <c r="GD23" s="102"/>
      <c r="GE23" s="44"/>
      <c r="GF23" s="102"/>
      <c r="GG23" s="44"/>
      <c r="GH23" s="102"/>
      <c r="GI23" s="44"/>
      <c r="GJ23" s="107"/>
      <c r="GK23" s="107"/>
      <c r="II23" s="108"/>
      <c r="IJ23" s="6" t="s">
        <v>654</v>
      </c>
      <c r="IK23" s="6">
        <v>1</v>
      </c>
      <c r="IL23" s="6">
        <v>1</v>
      </c>
      <c r="IM23" s="6">
        <v>1</v>
      </c>
      <c r="IN23" s="6">
        <v>10</v>
      </c>
      <c r="IO23" s="6">
        <v>3</v>
      </c>
      <c r="IP23" s="6">
        <v>3</v>
      </c>
      <c r="IQ23" s="6">
        <v>10</v>
      </c>
      <c r="IR23" s="6">
        <v>10</v>
      </c>
      <c r="IS23" s="6">
        <v>10</v>
      </c>
      <c r="IT23" s="6">
        <v>10</v>
      </c>
      <c r="IU23" s="6">
        <v>10</v>
      </c>
      <c r="IV23" s="6">
        <v>3</v>
      </c>
      <c r="IW23" s="6">
        <v>14</v>
      </c>
      <c r="IX23" s="6">
        <v>10</v>
      </c>
      <c r="IY23" s="6">
        <v>1</v>
      </c>
      <c r="IZ23" s="6">
        <v>1</v>
      </c>
      <c r="JS23" s="6" t="s">
        <v>18</v>
      </c>
      <c r="JT23" s="6">
        <v>0</v>
      </c>
      <c r="JU23" s="15">
        <f>JT23/JT29</f>
        <v>0</v>
      </c>
      <c r="JV23" s="15">
        <f>JT23/C6</f>
        <v>0</v>
      </c>
      <c r="JW23" s="6">
        <v>0</v>
      </c>
      <c r="JX23" s="15">
        <f>JW23/JW29</f>
        <v>0</v>
      </c>
      <c r="JY23" s="15">
        <f>JW23/C6</f>
        <v>0</v>
      </c>
      <c r="JZ23" s="6">
        <v>0</v>
      </c>
      <c r="KA23" s="15">
        <f>JZ23/JZ29</f>
        <v>0</v>
      </c>
      <c r="KB23" s="15">
        <f>JZ23/C6</f>
        <v>0</v>
      </c>
      <c r="KC23" s="6">
        <v>1</v>
      </c>
      <c r="KD23" s="15">
        <f>KC23/KC29</f>
        <v>0.1</v>
      </c>
      <c r="KE23" s="15">
        <f>KC23/C6</f>
        <v>0.33333333333333331</v>
      </c>
      <c r="KF23" s="6">
        <v>0</v>
      </c>
      <c r="KG23" s="15">
        <f>KF23/KF29</f>
        <v>0</v>
      </c>
      <c r="KH23" s="15">
        <f>KF23/C6</f>
        <v>0</v>
      </c>
      <c r="KI23" s="6">
        <v>0</v>
      </c>
      <c r="KJ23" s="15">
        <f>KI23/KI29</f>
        <v>0</v>
      </c>
      <c r="KK23" s="15">
        <f>KI23/C6</f>
        <v>0</v>
      </c>
      <c r="KL23" s="6">
        <v>0</v>
      </c>
      <c r="KM23" s="15">
        <f>KL23/KL29</f>
        <v>0</v>
      </c>
      <c r="KN23" s="15">
        <f>KL23/C6</f>
        <v>0</v>
      </c>
      <c r="KO23" s="6">
        <v>0</v>
      </c>
      <c r="KP23" s="15">
        <f>KO23/KO29</f>
        <v>0</v>
      </c>
      <c r="KQ23" s="15">
        <f>KO23/C6</f>
        <v>0</v>
      </c>
      <c r="KR23" s="6">
        <v>0</v>
      </c>
      <c r="KS23" s="15">
        <f>KR23/KR29</f>
        <v>0</v>
      </c>
      <c r="KT23" s="15">
        <f>KR23/C6</f>
        <v>0</v>
      </c>
      <c r="KU23" s="6">
        <v>0</v>
      </c>
      <c r="KV23" s="15">
        <f>KU23/KU29</f>
        <v>0</v>
      </c>
      <c r="KW23" s="15">
        <f>KU23/C6</f>
        <v>0</v>
      </c>
      <c r="KX23" s="6">
        <v>0</v>
      </c>
      <c r="KY23" s="15">
        <f>KX23/KX29</f>
        <v>0</v>
      </c>
      <c r="KZ23" s="15">
        <f>KX23/C6</f>
        <v>0</v>
      </c>
      <c r="LA23" s="6">
        <v>0</v>
      </c>
      <c r="LB23" s="15">
        <f>LA23/LA29</f>
        <v>0</v>
      </c>
      <c r="LC23" s="15">
        <f>LA23/C6</f>
        <v>0</v>
      </c>
      <c r="LD23" s="6">
        <v>0</v>
      </c>
      <c r="LE23" s="15">
        <f>LD23/LD29</f>
        <v>0</v>
      </c>
      <c r="LF23" s="15">
        <f>LD23/C6</f>
        <v>0</v>
      </c>
      <c r="LG23" s="6">
        <v>0</v>
      </c>
      <c r="LH23" s="15">
        <f>LG23/LG29</f>
        <v>0</v>
      </c>
      <c r="LI23" s="15">
        <f>LG23/C6</f>
        <v>0</v>
      </c>
      <c r="LJ23" s="6">
        <v>0</v>
      </c>
      <c r="LK23" s="15">
        <f>LJ23/LJ29</f>
        <v>0</v>
      </c>
      <c r="LL23" s="15">
        <f>LJ23/C6</f>
        <v>0</v>
      </c>
      <c r="LM23" s="111"/>
      <c r="LN23" s="106"/>
      <c r="LO23" s="112"/>
      <c r="LP23" s="102"/>
      <c r="LQ23" s="44"/>
      <c r="LR23" s="102"/>
      <c r="LS23" s="44"/>
      <c r="LT23" s="102"/>
      <c r="LU23" s="44"/>
      <c r="LV23" s="102"/>
      <c r="LW23" s="44"/>
      <c r="LX23" s="107"/>
      <c r="LY23" s="107"/>
      <c r="NE23" s="107"/>
      <c r="NF23" s="108"/>
      <c r="NG23" s="112"/>
      <c r="NH23" s="102"/>
      <c r="NI23" s="44"/>
      <c r="NJ23" s="102"/>
      <c r="NK23" s="44"/>
      <c r="NL23" s="102"/>
      <c r="NM23" s="44"/>
      <c r="NN23" s="102"/>
      <c r="NO23" s="44"/>
      <c r="NP23" s="102"/>
      <c r="NQ23" s="44"/>
      <c r="NR23" s="102"/>
      <c r="NS23" s="44"/>
      <c r="NT23" s="102"/>
      <c r="NU23" s="44"/>
      <c r="NV23" s="102"/>
      <c r="NW23" s="44"/>
      <c r="NX23" s="102"/>
      <c r="NY23" s="44"/>
      <c r="NZ23" s="102"/>
      <c r="OA23" s="44"/>
      <c r="OB23" s="102"/>
      <c r="OC23" s="44"/>
      <c r="OD23" s="102"/>
      <c r="OE23" s="44"/>
      <c r="PO23" s="101"/>
      <c r="PP23" s="101"/>
      <c r="PQ23" s="101"/>
      <c r="PR23" s="101"/>
      <c r="PS23" s="101"/>
      <c r="PT23" s="101"/>
      <c r="SO23" s="108"/>
      <c r="SP23" s="112"/>
      <c r="SQ23" s="102"/>
      <c r="SR23" s="44"/>
      <c r="SS23" s="102"/>
      <c r="ST23" s="44"/>
      <c r="SU23" s="102"/>
      <c r="SV23" s="44"/>
      <c r="SW23" s="102"/>
      <c r="SX23" s="44"/>
      <c r="SY23" s="102"/>
      <c r="SZ23" s="44"/>
      <c r="TA23" s="102"/>
      <c r="TB23" s="44"/>
      <c r="TC23" s="102"/>
      <c r="TD23" s="44"/>
      <c r="TE23" s="102"/>
      <c r="TF23" s="44"/>
      <c r="TG23" s="102"/>
      <c r="TH23" s="44"/>
      <c r="TI23" s="102"/>
      <c r="TJ23" s="44"/>
      <c r="VH23" s="112"/>
      <c r="VI23" s="102"/>
      <c r="VJ23" s="44"/>
      <c r="VK23" s="102"/>
      <c r="VL23" s="44"/>
      <c r="VM23" s="102"/>
      <c r="VN23" s="44"/>
      <c r="VO23" s="102"/>
      <c r="VP23" s="44"/>
      <c r="VQ23" s="102"/>
      <c r="VR23" s="44"/>
      <c r="VS23" s="102"/>
      <c r="VT23" s="44"/>
      <c r="VU23" s="8"/>
      <c r="VV23" s="44"/>
      <c r="VW23" s="8"/>
      <c r="VX23" s="44"/>
      <c r="VY23" s="8"/>
      <c r="VZ23" s="44"/>
      <c r="WA23" s="8"/>
      <c r="WB23" s="44"/>
      <c r="WC23" s="8"/>
      <c r="WD23" s="44"/>
    </row>
    <row r="24" spans="1:672" ht="14.5" customHeight="1" x14ac:dyDescent="0.35">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c r="AW24" s="101"/>
      <c r="AX24" s="101"/>
      <c r="AY24" s="101"/>
      <c r="AZ24" s="101"/>
      <c r="BA24" s="101"/>
      <c r="BB24" s="101"/>
      <c r="BC24" s="101"/>
      <c r="BD24" s="101"/>
      <c r="BE24" s="101"/>
      <c r="BF24" s="101"/>
      <c r="BG24" s="101"/>
      <c r="BH24" s="101"/>
      <c r="BI24" s="101"/>
      <c r="BJ24" s="101"/>
      <c r="BK24" s="101"/>
      <c r="BL24" s="101"/>
      <c r="BM24" s="101"/>
      <c r="BN24" s="101"/>
      <c r="BO24" s="101"/>
      <c r="BP24" s="101"/>
      <c r="BQ24" s="101"/>
      <c r="BR24" s="101"/>
      <c r="BS24" s="101"/>
      <c r="BT24" s="101"/>
      <c r="BU24" s="101"/>
      <c r="BV24" s="101"/>
      <c r="BW24" s="101"/>
      <c r="BX24" s="101"/>
      <c r="BY24" s="101"/>
      <c r="BZ24" s="101"/>
      <c r="CA24" s="101"/>
      <c r="CB24" s="101"/>
      <c r="CC24" s="101"/>
      <c r="CD24" s="101"/>
      <c r="CE24" s="101"/>
      <c r="CF24" s="101"/>
      <c r="CG24" s="101"/>
      <c r="CH24" s="101"/>
      <c r="CI24" s="101"/>
      <c r="CJ24" s="101"/>
      <c r="CK24" s="101"/>
      <c r="CL24" s="101"/>
      <c r="CM24" s="101"/>
      <c r="CN24" s="101"/>
      <c r="CO24" s="101"/>
      <c r="CP24" s="101"/>
      <c r="CQ24" s="101"/>
      <c r="CR24" s="101"/>
      <c r="CS24" s="101"/>
      <c r="CT24" s="101"/>
      <c r="CU24" s="101"/>
      <c r="CV24" s="101"/>
      <c r="CW24" s="101"/>
      <c r="CX24" s="101"/>
      <c r="CY24" s="101"/>
      <c r="CZ24" s="101"/>
      <c r="DA24" s="101"/>
      <c r="DB24" s="101"/>
      <c r="DC24" s="101"/>
      <c r="DD24" s="101"/>
      <c r="DE24" s="101"/>
      <c r="DF24" s="101"/>
      <c r="DG24" s="101"/>
      <c r="DH24" s="101"/>
      <c r="DI24" s="101"/>
      <c r="DJ24" s="101"/>
      <c r="DK24" s="101"/>
      <c r="DL24" s="101"/>
      <c r="DM24" s="101"/>
      <c r="DN24" s="101"/>
      <c r="DO24" s="101"/>
      <c r="DP24" s="101"/>
      <c r="DQ24" s="101"/>
      <c r="DR24" s="101"/>
      <c r="DS24" s="101"/>
      <c r="DT24" s="101"/>
      <c r="DU24" s="101"/>
      <c r="DV24" s="101"/>
      <c r="DW24" s="101"/>
      <c r="DX24" s="101"/>
      <c r="DY24" s="101"/>
      <c r="DZ24" s="101"/>
      <c r="EA24" s="101"/>
      <c r="EB24" s="101"/>
      <c r="EC24" s="101"/>
      <c r="ED24" s="101"/>
      <c r="EE24" s="101"/>
      <c r="EF24" s="101"/>
      <c r="EG24" s="101"/>
      <c r="EH24" s="101"/>
      <c r="EI24" s="101"/>
      <c r="EJ24" s="101"/>
      <c r="EK24" s="101"/>
      <c r="EL24" s="101"/>
      <c r="EM24" s="101"/>
      <c r="EN24" s="101"/>
      <c r="EO24" s="101"/>
      <c r="EP24" s="101"/>
      <c r="EQ24" s="101"/>
      <c r="ER24" s="101"/>
      <c r="ES24" s="101"/>
      <c r="ET24" s="101"/>
      <c r="EU24" s="101"/>
      <c r="EV24" s="101"/>
      <c r="EW24" s="101"/>
      <c r="EX24" s="101"/>
      <c r="EY24" s="101"/>
      <c r="EZ24" s="101"/>
      <c r="FA24" s="101"/>
      <c r="FB24" s="101"/>
      <c r="FC24" s="101"/>
      <c r="FD24" s="101"/>
      <c r="FE24" s="101"/>
      <c r="FF24" s="101"/>
      <c r="FG24" s="101"/>
      <c r="FH24" s="101"/>
      <c r="FI24" s="101"/>
      <c r="FJ24" s="101"/>
      <c r="FK24" s="101"/>
      <c r="FL24" s="101"/>
      <c r="FM24" s="101"/>
      <c r="FN24" s="101"/>
      <c r="FO24" s="101"/>
      <c r="FP24" s="101"/>
      <c r="FQ24" s="101"/>
      <c r="FR24" s="101"/>
      <c r="FS24" s="101"/>
      <c r="FT24" s="101"/>
      <c r="FU24" s="101"/>
      <c r="FV24" s="101"/>
      <c r="FW24" s="101"/>
      <c r="FX24" s="101"/>
      <c r="FZ24" s="108"/>
      <c r="GA24" s="112"/>
      <c r="GB24" s="102"/>
      <c r="GC24" s="44"/>
      <c r="GD24" s="102"/>
      <c r="GE24" s="44"/>
      <c r="GF24" s="102"/>
      <c r="GG24" s="44"/>
      <c r="GH24" s="102"/>
      <c r="GI24" s="44"/>
      <c r="GJ24" s="107"/>
      <c r="GK24" s="107"/>
      <c r="II24" s="108"/>
      <c r="IJ24" s="47" t="s">
        <v>671</v>
      </c>
      <c r="IK24" s="47" t="s">
        <v>672</v>
      </c>
      <c r="IL24" s="47" t="s">
        <v>673</v>
      </c>
      <c r="IM24" s="47" t="s">
        <v>673</v>
      </c>
      <c r="IN24" s="47" t="s">
        <v>674</v>
      </c>
      <c r="IO24" s="47" t="s">
        <v>682</v>
      </c>
      <c r="IP24" s="47" t="s">
        <v>677</v>
      </c>
      <c r="IQ24" s="47" t="s">
        <v>678</v>
      </c>
      <c r="IR24" s="47" t="s">
        <v>679</v>
      </c>
      <c r="IS24" s="47" t="s">
        <v>678</v>
      </c>
      <c r="IT24" s="47" t="s">
        <v>679</v>
      </c>
      <c r="IU24" s="47" t="s">
        <v>679</v>
      </c>
      <c r="IV24" s="47" t="s">
        <v>680</v>
      </c>
      <c r="IW24" s="47" t="s">
        <v>681</v>
      </c>
      <c r="IX24" s="47"/>
      <c r="IY24" s="47" t="s">
        <v>687</v>
      </c>
      <c r="IZ24" s="47" t="s">
        <v>686</v>
      </c>
      <c r="JS24" s="6" t="s">
        <v>41</v>
      </c>
      <c r="JT24" s="6">
        <v>1</v>
      </c>
      <c r="JU24" s="15">
        <f>JT24/JT29</f>
        <v>0.5</v>
      </c>
      <c r="JV24" s="15">
        <f>JT24/C7</f>
        <v>8.3333333333333329E-2</v>
      </c>
      <c r="JW24" s="6">
        <v>0</v>
      </c>
      <c r="JX24" s="15">
        <f>JW24/JW29</f>
        <v>0</v>
      </c>
      <c r="JY24" s="15">
        <f>JW24/C7</f>
        <v>0</v>
      </c>
      <c r="JZ24" s="6">
        <v>1</v>
      </c>
      <c r="KA24" s="15">
        <f>JZ24/JZ29</f>
        <v>1</v>
      </c>
      <c r="KB24" s="15">
        <f>JZ24/C7</f>
        <v>8.3333333333333329E-2</v>
      </c>
      <c r="KC24" s="6">
        <v>2</v>
      </c>
      <c r="KD24" s="15">
        <f>KC24/KC29</f>
        <v>0.2</v>
      </c>
      <c r="KE24" s="15">
        <f>KC24/C7</f>
        <v>0.16666666666666666</v>
      </c>
      <c r="KF24" s="6">
        <v>0</v>
      </c>
      <c r="KG24" s="15">
        <f>KF24/KF29</f>
        <v>0</v>
      </c>
      <c r="KH24" s="15">
        <f>KF24/C7</f>
        <v>0</v>
      </c>
      <c r="KI24" s="6">
        <v>0</v>
      </c>
      <c r="KJ24" s="15">
        <f>KI24/KI29</f>
        <v>0</v>
      </c>
      <c r="KK24" s="15">
        <f>KI24/C7</f>
        <v>0</v>
      </c>
      <c r="KL24" s="6">
        <v>3</v>
      </c>
      <c r="KM24" s="15">
        <f>KL24/KL29</f>
        <v>0.6</v>
      </c>
      <c r="KN24" s="15">
        <f>KL24/C7</f>
        <v>0.25</v>
      </c>
      <c r="KO24" s="6">
        <v>0</v>
      </c>
      <c r="KP24" s="15">
        <f>KO24/KO29</f>
        <v>0</v>
      </c>
      <c r="KQ24" s="15">
        <f>KO24/C7</f>
        <v>0</v>
      </c>
      <c r="KR24" s="6">
        <v>0</v>
      </c>
      <c r="KS24" s="15">
        <f>KR24/KR29</f>
        <v>0</v>
      </c>
      <c r="KT24" s="15">
        <f>KR24/C7</f>
        <v>0</v>
      </c>
      <c r="KU24" s="6">
        <v>0</v>
      </c>
      <c r="KV24" s="15">
        <f>KU24/KU29</f>
        <v>0</v>
      </c>
      <c r="KW24" s="15">
        <f>KU24/C7</f>
        <v>0</v>
      </c>
      <c r="KX24" s="6">
        <v>1</v>
      </c>
      <c r="KY24" s="15">
        <f>KX24/KX29</f>
        <v>0.5</v>
      </c>
      <c r="KZ24" s="15">
        <f>KX24/C7</f>
        <v>8.3333333333333329E-2</v>
      </c>
      <c r="LA24" s="6">
        <v>0</v>
      </c>
      <c r="LB24" s="15">
        <f>LA24/LA29</f>
        <v>0</v>
      </c>
      <c r="LC24" s="15">
        <f>LA24/C7</f>
        <v>0</v>
      </c>
      <c r="LD24" s="6">
        <v>1</v>
      </c>
      <c r="LE24" s="15">
        <f>LD24/LD29</f>
        <v>0.1111111111111111</v>
      </c>
      <c r="LF24" s="15">
        <f>LD24/C7</f>
        <v>8.3333333333333329E-2</v>
      </c>
      <c r="LG24" s="6">
        <v>2</v>
      </c>
      <c r="LH24" s="15">
        <f>LG24/LG29</f>
        <v>0.66666666666666663</v>
      </c>
      <c r="LI24" s="15">
        <f>LG24/C7</f>
        <v>0.16666666666666666</v>
      </c>
      <c r="LJ24" s="6">
        <v>1</v>
      </c>
      <c r="LK24" s="15">
        <f>LJ24/LJ29</f>
        <v>0.25</v>
      </c>
      <c r="LL24" s="15">
        <f>LJ24/C7</f>
        <v>8.3333333333333329E-2</v>
      </c>
      <c r="LM24" s="104"/>
      <c r="LN24" s="106"/>
      <c r="LO24" s="112"/>
      <c r="LP24" s="102"/>
      <c r="LQ24" s="44"/>
      <c r="LR24" s="102"/>
      <c r="LS24" s="44"/>
      <c r="LT24" s="102"/>
      <c r="LU24" s="44"/>
      <c r="LV24" s="102"/>
      <c r="LW24" s="44"/>
      <c r="LX24" s="107"/>
      <c r="LY24" s="107"/>
      <c r="NE24" s="107"/>
      <c r="NF24" s="108"/>
      <c r="NG24" s="112"/>
      <c r="NH24" s="102"/>
      <c r="NI24" s="44"/>
      <c r="NJ24" s="102"/>
      <c r="NK24" s="44"/>
      <c r="NL24" s="102"/>
      <c r="NM24" s="44"/>
      <c r="NN24" s="102"/>
      <c r="NO24" s="44"/>
      <c r="NP24" s="102"/>
      <c r="NQ24" s="44"/>
      <c r="NR24" s="102"/>
      <c r="NS24" s="44"/>
      <c r="NT24" s="102"/>
      <c r="NU24" s="44"/>
      <c r="NV24" s="102"/>
      <c r="NW24" s="44"/>
      <c r="NX24" s="102"/>
      <c r="NY24" s="44"/>
      <c r="NZ24" s="102"/>
      <c r="OA24" s="44"/>
      <c r="OB24" s="102"/>
      <c r="OC24" s="44"/>
      <c r="OD24" s="102"/>
      <c r="OE24" s="44"/>
      <c r="PO24" s="101"/>
      <c r="PP24" s="101"/>
      <c r="PQ24" s="101"/>
      <c r="PR24" s="101"/>
      <c r="PS24" s="101"/>
      <c r="PT24" s="101"/>
      <c r="SO24" s="108"/>
      <c r="SP24" s="112"/>
      <c r="SQ24" s="102"/>
      <c r="SR24" s="44"/>
      <c r="SS24" s="102"/>
      <c r="ST24" s="44"/>
      <c r="SU24" s="102"/>
      <c r="SV24" s="44"/>
      <c r="SW24" s="102"/>
      <c r="SX24" s="44"/>
      <c r="SY24" s="102"/>
      <c r="SZ24" s="44"/>
      <c r="TA24" s="102"/>
      <c r="TB24" s="44"/>
      <c r="TC24" s="102"/>
      <c r="TD24" s="44"/>
      <c r="TE24" s="102"/>
      <c r="TF24" s="44"/>
      <c r="TG24" s="102"/>
      <c r="TH24" s="44"/>
      <c r="TI24" s="102"/>
      <c r="TJ24" s="44"/>
      <c r="VG24" s="31"/>
      <c r="VH24" s="112"/>
      <c r="VI24" s="102"/>
      <c r="VJ24" s="44"/>
      <c r="VK24" s="102"/>
      <c r="VL24" s="44"/>
      <c r="VM24" s="102"/>
      <c r="VN24" s="44"/>
      <c r="VO24" s="102"/>
      <c r="VP24" s="44"/>
      <c r="VQ24" s="102"/>
      <c r="VR24" s="44"/>
      <c r="VS24" s="102"/>
      <c r="VT24" s="44"/>
      <c r="VU24" s="8"/>
      <c r="VV24" s="44"/>
      <c r="VW24" s="8"/>
      <c r="VX24" s="44"/>
      <c r="VY24" s="8"/>
      <c r="VZ24" s="44"/>
      <c r="WA24" s="8"/>
      <c r="WB24" s="44"/>
      <c r="WC24" s="8"/>
      <c r="WD24" s="44"/>
    </row>
    <row r="25" spans="1:672" ht="14.5" customHeight="1" x14ac:dyDescent="0.35">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c r="BY25" s="101"/>
      <c r="BZ25" s="101"/>
      <c r="CA25" s="101"/>
      <c r="CB25" s="101"/>
      <c r="CC25" s="101"/>
      <c r="CD25" s="101"/>
      <c r="CE25" s="101"/>
      <c r="CF25" s="101"/>
      <c r="CG25" s="101"/>
      <c r="CH25" s="101"/>
      <c r="CI25" s="101"/>
      <c r="CJ25" s="101"/>
      <c r="CK25" s="101"/>
      <c r="CL25" s="101"/>
      <c r="CM25" s="101"/>
      <c r="CN25" s="101"/>
      <c r="CO25" s="101"/>
      <c r="CP25" s="101"/>
      <c r="CQ25" s="101"/>
      <c r="CR25" s="101"/>
      <c r="CS25" s="101"/>
      <c r="CT25" s="101"/>
      <c r="CU25" s="101"/>
      <c r="CV25" s="101"/>
      <c r="CW25" s="101"/>
      <c r="CX25" s="101"/>
      <c r="CY25" s="101"/>
      <c r="CZ25" s="101"/>
      <c r="DA25" s="101"/>
      <c r="DB25" s="101"/>
      <c r="DC25" s="101"/>
      <c r="DD25" s="101"/>
      <c r="DE25" s="101"/>
      <c r="DF25" s="101"/>
      <c r="DG25" s="101"/>
      <c r="DH25" s="101"/>
      <c r="DI25" s="101"/>
      <c r="DJ25" s="101"/>
      <c r="DK25" s="101"/>
      <c r="DL25" s="101"/>
      <c r="DM25" s="101"/>
      <c r="DN25" s="101"/>
      <c r="DO25" s="101"/>
      <c r="DP25" s="101"/>
      <c r="DQ25" s="101"/>
      <c r="DR25" s="101"/>
      <c r="DS25" s="101"/>
      <c r="DT25" s="101"/>
      <c r="DU25" s="101"/>
      <c r="DV25" s="101"/>
      <c r="DW25" s="101"/>
      <c r="DX25" s="101"/>
      <c r="DY25" s="101"/>
      <c r="DZ25" s="101"/>
      <c r="EA25" s="101"/>
      <c r="EB25" s="101"/>
      <c r="EC25" s="101"/>
      <c r="ED25" s="101"/>
      <c r="EE25" s="101"/>
      <c r="EF25" s="101"/>
      <c r="EG25" s="101"/>
      <c r="EH25" s="101"/>
      <c r="EI25" s="101"/>
      <c r="EJ25" s="101"/>
      <c r="EK25" s="101"/>
      <c r="EL25" s="101"/>
      <c r="EM25" s="101"/>
      <c r="EN25" s="101"/>
      <c r="EO25" s="101"/>
      <c r="EP25" s="101"/>
      <c r="EQ25" s="101"/>
      <c r="ER25" s="101"/>
      <c r="ES25" s="101"/>
      <c r="ET25" s="101"/>
      <c r="EU25" s="101"/>
      <c r="EV25" s="101"/>
      <c r="EW25" s="101"/>
      <c r="EX25" s="101"/>
      <c r="EY25" s="101"/>
      <c r="EZ25" s="101"/>
      <c r="FA25" s="101"/>
      <c r="FB25" s="101"/>
      <c r="FC25" s="101"/>
      <c r="FD25" s="101"/>
      <c r="FE25" s="101"/>
      <c r="FF25" s="101"/>
      <c r="FG25" s="101"/>
      <c r="FH25" s="101"/>
      <c r="FI25" s="101"/>
      <c r="FJ25" s="101"/>
      <c r="FK25" s="101"/>
      <c r="FL25" s="101"/>
      <c r="FM25" s="101"/>
      <c r="FN25" s="101"/>
      <c r="FO25" s="101"/>
      <c r="FP25" s="101"/>
      <c r="FQ25" s="101"/>
      <c r="FR25" s="101"/>
      <c r="FS25" s="101"/>
      <c r="FT25" s="101"/>
      <c r="FU25" s="101"/>
      <c r="FV25" s="101"/>
      <c r="FW25" s="101"/>
      <c r="FX25" s="101"/>
      <c r="FZ25" s="108"/>
      <c r="GA25" s="112"/>
      <c r="GB25" s="102"/>
      <c r="GC25" s="44"/>
      <c r="GD25" s="102"/>
      <c r="GE25" s="44"/>
      <c r="GF25" s="102"/>
      <c r="GG25" s="44"/>
      <c r="GH25" s="102"/>
      <c r="GI25" s="44"/>
      <c r="GJ25" s="107"/>
      <c r="GK25" s="107"/>
      <c r="II25" s="108"/>
      <c r="IJ25" s="47" t="s">
        <v>688</v>
      </c>
      <c r="IK25" s="47" t="s">
        <v>648</v>
      </c>
      <c r="IL25" s="47" t="s">
        <v>689</v>
      </c>
      <c r="IM25" s="47" t="s">
        <v>648</v>
      </c>
      <c r="IN25" s="47" t="s">
        <v>648</v>
      </c>
      <c r="IO25" s="47" t="s">
        <v>527</v>
      </c>
      <c r="IP25" s="47" t="s">
        <v>648</v>
      </c>
      <c r="IQ25" s="47" t="s">
        <v>648</v>
      </c>
      <c r="IR25" s="47" t="s">
        <v>648</v>
      </c>
      <c r="IS25" s="47" t="s">
        <v>648</v>
      </c>
      <c r="IT25" s="47" t="s">
        <v>527</v>
      </c>
      <c r="IU25" s="47" t="s">
        <v>648</v>
      </c>
      <c r="IV25" s="47" t="s">
        <v>689</v>
      </c>
      <c r="IW25" s="47" t="s">
        <v>691</v>
      </c>
      <c r="IX25" s="47" t="s">
        <v>527</v>
      </c>
      <c r="IY25" s="47" t="s">
        <v>527</v>
      </c>
      <c r="IZ25" s="47" t="s">
        <v>648</v>
      </c>
      <c r="JS25" s="6" t="s">
        <v>167</v>
      </c>
      <c r="JT25" s="6">
        <v>0</v>
      </c>
      <c r="JU25" s="15">
        <f>JT25/JT29</f>
        <v>0</v>
      </c>
      <c r="JV25" s="15">
        <f>JT25/C8</f>
        <v>0</v>
      </c>
      <c r="JW25" s="6">
        <v>0</v>
      </c>
      <c r="JX25" s="15">
        <f>JW25/JW29</f>
        <v>0</v>
      </c>
      <c r="JY25" s="15">
        <f>JW25/C8</f>
        <v>0</v>
      </c>
      <c r="JZ25" s="6">
        <v>0</v>
      </c>
      <c r="KA25" s="15">
        <f>JZ25/JZ29</f>
        <v>0</v>
      </c>
      <c r="KB25" s="15">
        <f>JZ25/C8</f>
        <v>0</v>
      </c>
      <c r="KC25" s="6">
        <v>1</v>
      </c>
      <c r="KD25" s="15">
        <f>KC25/KC29</f>
        <v>0.1</v>
      </c>
      <c r="KE25" s="15">
        <f>KC25/C8</f>
        <v>0.1</v>
      </c>
      <c r="KF25" s="6">
        <v>2</v>
      </c>
      <c r="KG25" s="15">
        <f>KF25/KF29</f>
        <v>1</v>
      </c>
      <c r="KH25" s="15">
        <f>KF25/C8</f>
        <v>0.2</v>
      </c>
      <c r="KI25" s="6">
        <v>0</v>
      </c>
      <c r="KJ25" s="15">
        <f>KI25/KI29</f>
        <v>0</v>
      </c>
      <c r="KK25" s="15">
        <f>KI25/C8</f>
        <v>0</v>
      </c>
      <c r="KL25" s="6">
        <v>0</v>
      </c>
      <c r="KM25" s="15">
        <f>KL25/KL29</f>
        <v>0</v>
      </c>
      <c r="KN25" s="15">
        <f>KL25/C8</f>
        <v>0</v>
      </c>
      <c r="KO25" s="6">
        <v>1</v>
      </c>
      <c r="KP25" s="15">
        <f>KO25/KO29</f>
        <v>1</v>
      </c>
      <c r="KQ25" s="15">
        <f>KO25/C8</f>
        <v>0.1</v>
      </c>
      <c r="KR25" s="6">
        <v>0</v>
      </c>
      <c r="KS25" s="15">
        <f>KR25/KR29</f>
        <v>0</v>
      </c>
      <c r="KT25" s="15">
        <f>KR25/C8</f>
        <v>0</v>
      </c>
      <c r="KU25" s="6">
        <v>0</v>
      </c>
      <c r="KV25" s="15">
        <f>KU25/KU29</f>
        <v>0</v>
      </c>
      <c r="KW25" s="15">
        <f>KU25/C8</f>
        <v>0</v>
      </c>
      <c r="KX25" s="6">
        <v>0</v>
      </c>
      <c r="KY25" s="15">
        <f>KX25/KX29</f>
        <v>0</v>
      </c>
      <c r="KZ25" s="15">
        <f>KX25/C8</f>
        <v>0</v>
      </c>
      <c r="LA25" s="6">
        <v>1</v>
      </c>
      <c r="LB25" s="15">
        <f>LA25/LA29</f>
        <v>0.16666666666666666</v>
      </c>
      <c r="LC25" s="15">
        <f>LA25/C8</f>
        <v>0.1</v>
      </c>
      <c r="LD25" s="6">
        <v>0</v>
      </c>
      <c r="LE25" s="15">
        <f>LD25/LD29</f>
        <v>0</v>
      </c>
      <c r="LF25" s="15">
        <f>LD25/C8</f>
        <v>0</v>
      </c>
      <c r="LG25" s="6">
        <v>0</v>
      </c>
      <c r="LH25" s="15">
        <f>LG25/LG29</f>
        <v>0</v>
      </c>
      <c r="LI25" s="15">
        <f>LG25/C8</f>
        <v>0</v>
      </c>
      <c r="LJ25" s="6">
        <v>1</v>
      </c>
      <c r="LK25" s="15">
        <f>LJ25/LJ29</f>
        <v>0.25</v>
      </c>
      <c r="LL25" s="15">
        <f>LJ25/C8</f>
        <v>0.1</v>
      </c>
      <c r="LM25" s="44"/>
      <c r="LN25" s="106"/>
      <c r="LO25" s="112"/>
      <c r="LP25" s="102"/>
      <c r="LQ25" s="44"/>
      <c r="LR25" s="102"/>
      <c r="LS25" s="44"/>
      <c r="LT25" s="102"/>
      <c r="LU25" s="44"/>
      <c r="LV25" s="102"/>
      <c r="LW25" s="44"/>
      <c r="LX25" s="107"/>
      <c r="LY25" s="107"/>
      <c r="NE25" s="107"/>
      <c r="NF25" s="108"/>
      <c r="NG25" s="112"/>
      <c r="NH25" s="102"/>
      <c r="NI25" s="44"/>
      <c r="NJ25" s="102"/>
      <c r="NK25" s="44"/>
      <c r="NL25" s="102"/>
      <c r="NM25" s="44"/>
      <c r="NN25" s="102"/>
      <c r="NO25" s="44"/>
      <c r="NP25" s="102"/>
      <c r="NQ25" s="44"/>
      <c r="NR25" s="102"/>
      <c r="NS25" s="44"/>
      <c r="NT25" s="102"/>
      <c r="NU25" s="44"/>
      <c r="NV25" s="102"/>
      <c r="NW25" s="44"/>
      <c r="NX25" s="102"/>
      <c r="NY25" s="44"/>
      <c r="NZ25" s="102"/>
      <c r="OA25" s="44"/>
      <c r="OB25" s="102"/>
      <c r="OC25" s="44"/>
      <c r="OD25" s="102"/>
      <c r="OE25" s="44"/>
      <c r="SO25" s="108"/>
      <c r="SP25" s="112"/>
      <c r="SQ25" s="102"/>
      <c r="SR25" s="44"/>
      <c r="SS25" s="102"/>
      <c r="ST25" s="44"/>
      <c r="SU25" s="102"/>
      <c r="SV25" s="44"/>
      <c r="SW25" s="102"/>
      <c r="SX25" s="44"/>
      <c r="SY25" s="102"/>
      <c r="SZ25" s="44"/>
      <c r="TA25" s="102"/>
      <c r="TB25" s="44"/>
      <c r="TC25" s="102"/>
      <c r="TD25" s="44"/>
      <c r="TE25" s="102"/>
      <c r="TF25" s="44"/>
      <c r="TG25" s="102"/>
      <c r="TH25" s="44"/>
      <c r="TI25" s="102"/>
      <c r="TJ25" s="44"/>
      <c r="VH25" s="112"/>
      <c r="VI25" s="102"/>
      <c r="VJ25" s="44"/>
      <c r="VK25" s="102"/>
      <c r="VL25" s="44"/>
      <c r="VM25" s="102"/>
      <c r="VN25" s="44"/>
      <c r="VO25" s="102"/>
      <c r="VP25" s="44"/>
      <c r="VQ25" s="102"/>
      <c r="VR25" s="44"/>
      <c r="VS25" s="102"/>
      <c r="VT25" s="44"/>
      <c r="VU25" s="8"/>
      <c r="VV25" s="44"/>
      <c r="VW25" s="8"/>
      <c r="VX25" s="44"/>
      <c r="VY25" s="8"/>
      <c r="VZ25" s="44"/>
      <c r="WA25" s="8"/>
      <c r="WB25" s="44"/>
      <c r="WC25" s="8"/>
      <c r="WD25" s="44"/>
    </row>
    <row r="26" spans="1:672" ht="14.5" customHeight="1" x14ac:dyDescent="0.35">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c r="FP26" s="101"/>
      <c r="FQ26" s="101"/>
      <c r="FR26" s="101"/>
      <c r="FS26" s="101"/>
      <c r="FT26" s="101"/>
      <c r="FU26" s="101"/>
      <c r="FV26" s="101"/>
      <c r="FW26" s="101"/>
      <c r="FX26" s="101"/>
      <c r="FZ26" s="108"/>
      <c r="GA26" s="112"/>
      <c r="GB26" s="102"/>
      <c r="GC26" s="44"/>
      <c r="GD26" s="102"/>
      <c r="GE26" s="44"/>
      <c r="GF26" s="102"/>
      <c r="GG26" s="44"/>
      <c r="GH26" s="102"/>
      <c r="GI26" s="44"/>
      <c r="GJ26" s="107"/>
      <c r="GK26" s="107"/>
      <c r="II26" s="51" t="s">
        <v>663</v>
      </c>
      <c r="IJ26" s="47" t="s">
        <v>684</v>
      </c>
      <c r="IK26" s="6" t="s">
        <v>662</v>
      </c>
      <c r="IL26" s="6" t="s">
        <v>661</v>
      </c>
      <c r="IM26" s="6" t="s">
        <v>661</v>
      </c>
      <c r="IN26" s="6" t="s">
        <v>661</v>
      </c>
      <c r="IO26" s="6" t="s">
        <v>661</v>
      </c>
      <c r="IP26" s="6" t="s">
        <v>661</v>
      </c>
      <c r="IQ26" s="6" t="s">
        <v>662</v>
      </c>
      <c r="IR26" s="6" t="s">
        <v>661</v>
      </c>
      <c r="IS26" s="6" t="s">
        <v>661</v>
      </c>
      <c r="IT26" s="6" t="s">
        <v>662</v>
      </c>
      <c r="IU26" s="6" t="s">
        <v>685</v>
      </c>
      <c r="IV26" s="6" t="s">
        <v>661</v>
      </c>
      <c r="IW26" s="6" t="s">
        <v>685</v>
      </c>
      <c r="IX26" s="6" t="s">
        <v>661</v>
      </c>
      <c r="IY26" s="6" t="s">
        <v>662</v>
      </c>
      <c r="IZ26" s="6" t="s">
        <v>662</v>
      </c>
      <c r="JS26" s="6" t="s">
        <v>228</v>
      </c>
      <c r="JT26" s="6">
        <v>0</v>
      </c>
      <c r="JU26" s="15">
        <f>JT26/JT29</f>
        <v>0</v>
      </c>
      <c r="JV26" s="15">
        <f>JT26/C9</f>
        <v>0</v>
      </c>
      <c r="JW26" s="6">
        <v>1</v>
      </c>
      <c r="JX26" s="15">
        <f>JW26/JW29</f>
        <v>1</v>
      </c>
      <c r="JY26" s="15">
        <f>JW26/C9</f>
        <v>3.8461538461538464E-2</v>
      </c>
      <c r="JZ26" s="6">
        <v>0</v>
      </c>
      <c r="KA26" s="15">
        <f>JZ26/JZ29</f>
        <v>0</v>
      </c>
      <c r="KB26" s="15">
        <f>JZ26/C9</f>
        <v>0</v>
      </c>
      <c r="KC26" s="6">
        <v>2</v>
      </c>
      <c r="KD26" s="15">
        <f>KC26/KC29</f>
        <v>0.2</v>
      </c>
      <c r="KE26" s="15">
        <f>KC26/C9</f>
        <v>7.6923076923076927E-2</v>
      </c>
      <c r="KF26" s="6">
        <v>0</v>
      </c>
      <c r="KG26" s="15">
        <f>KF26/KF29</f>
        <v>0</v>
      </c>
      <c r="KH26" s="15">
        <f>KF26/C9</f>
        <v>0</v>
      </c>
      <c r="KI26" s="6">
        <v>3</v>
      </c>
      <c r="KJ26" s="15">
        <f>KI26/KI29</f>
        <v>1</v>
      </c>
      <c r="KK26" s="15">
        <f>KI26/C9</f>
        <v>0.11538461538461539</v>
      </c>
      <c r="KL26" s="6">
        <v>1</v>
      </c>
      <c r="KM26" s="15">
        <f>KL26/KL29</f>
        <v>0.2</v>
      </c>
      <c r="KN26" s="15">
        <f>KL26/C9</f>
        <v>3.8461538461538464E-2</v>
      </c>
      <c r="KO26" s="6">
        <v>0</v>
      </c>
      <c r="KP26" s="15">
        <f>KO26/KO29</f>
        <v>0</v>
      </c>
      <c r="KQ26" s="15">
        <f>KO26/C9</f>
        <v>0</v>
      </c>
      <c r="KR26" s="6">
        <v>0</v>
      </c>
      <c r="KS26" s="15">
        <f>KR26/KR29</f>
        <v>0</v>
      </c>
      <c r="KT26" s="15">
        <f>KR26/C9</f>
        <v>0</v>
      </c>
      <c r="KU26" s="6">
        <v>1</v>
      </c>
      <c r="KV26" s="15">
        <f>KU26/KU29</f>
        <v>1</v>
      </c>
      <c r="KW26" s="15">
        <f>KU26/C9</f>
        <v>3.8461538461538464E-2</v>
      </c>
      <c r="KX26" s="6">
        <v>0</v>
      </c>
      <c r="KY26" s="15">
        <f>KX26/KX29</f>
        <v>0</v>
      </c>
      <c r="KZ26" s="15">
        <f>KX26/C9</f>
        <v>0</v>
      </c>
      <c r="LA26" s="6">
        <v>4</v>
      </c>
      <c r="LB26" s="15">
        <f>LA26/LA29</f>
        <v>0.66666666666666663</v>
      </c>
      <c r="LC26" s="15">
        <f>LA26/C9</f>
        <v>0.15384615384615385</v>
      </c>
      <c r="LD26" s="6">
        <v>8</v>
      </c>
      <c r="LE26" s="15">
        <f>LD26/LD29</f>
        <v>0.88888888888888884</v>
      </c>
      <c r="LF26" s="15">
        <f>LD26/C9</f>
        <v>0.30769230769230771</v>
      </c>
      <c r="LG26" s="6">
        <v>1</v>
      </c>
      <c r="LH26" s="15">
        <f>LG26/LG29</f>
        <v>0.33333333333333331</v>
      </c>
      <c r="LI26" s="15">
        <f>LG26/C9</f>
        <v>3.8461538461538464E-2</v>
      </c>
      <c r="LJ26" s="6">
        <v>2</v>
      </c>
      <c r="LK26" s="15">
        <f>LJ26/LJ29</f>
        <v>0.5</v>
      </c>
      <c r="LL26" s="15">
        <f>LJ26/C9</f>
        <v>7.6923076923076927E-2</v>
      </c>
      <c r="LM26" s="44"/>
      <c r="LN26" s="106"/>
      <c r="LO26" s="112"/>
      <c r="LP26" s="102"/>
      <c r="LQ26" s="44"/>
      <c r="LR26" s="102"/>
      <c r="LS26" s="44"/>
      <c r="LT26" s="102"/>
      <c r="LU26" s="44"/>
      <c r="LV26" s="102"/>
      <c r="LW26" s="44"/>
      <c r="LX26" s="107"/>
      <c r="LY26" s="107"/>
      <c r="NE26" s="107"/>
      <c r="NF26" s="108"/>
      <c r="NG26" s="112"/>
      <c r="NH26" s="102"/>
      <c r="NI26" s="44"/>
      <c r="NJ26" s="102"/>
      <c r="NK26" s="44"/>
      <c r="NL26" s="102"/>
      <c r="NM26" s="44"/>
      <c r="NN26" s="102"/>
      <c r="NO26" s="44"/>
      <c r="NP26" s="102"/>
      <c r="NQ26" s="44"/>
      <c r="NR26" s="103"/>
      <c r="NS26" s="44"/>
      <c r="NT26" s="102"/>
      <c r="NU26" s="44"/>
      <c r="NV26" s="102"/>
      <c r="NW26" s="44"/>
      <c r="NX26" s="102"/>
      <c r="NY26" s="44"/>
      <c r="NZ26" s="102"/>
      <c r="OA26" s="44"/>
      <c r="OB26" s="102"/>
      <c r="OC26" s="44"/>
      <c r="OD26" s="102"/>
      <c r="OE26" s="44"/>
      <c r="SO26" s="108"/>
      <c r="SP26" s="112"/>
      <c r="SQ26" s="102"/>
      <c r="SR26" s="44"/>
      <c r="SS26" s="102"/>
      <c r="ST26" s="44"/>
      <c r="SU26" s="102"/>
      <c r="SV26" s="44"/>
      <c r="SW26" s="102"/>
      <c r="SX26" s="44"/>
      <c r="SY26" s="102"/>
      <c r="SZ26" s="44"/>
      <c r="TA26" s="102"/>
      <c r="TB26" s="44"/>
      <c r="TC26" s="102"/>
      <c r="TD26" s="44"/>
      <c r="TE26" s="102"/>
      <c r="TF26" s="44"/>
      <c r="TG26" s="102"/>
      <c r="TH26" s="44"/>
      <c r="TI26" s="102"/>
      <c r="TJ26" s="44"/>
      <c r="VG26" s="31"/>
      <c r="VH26" s="112"/>
      <c r="VI26" s="102"/>
      <c r="VJ26" s="44"/>
      <c r="VK26" s="102"/>
      <c r="VL26" s="44"/>
      <c r="VM26" s="102"/>
      <c r="VN26" s="44"/>
      <c r="VO26" s="102"/>
      <c r="VP26" s="44"/>
      <c r="VQ26" s="102"/>
      <c r="VR26" s="44"/>
      <c r="VS26" s="102"/>
      <c r="VT26" s="44"/>
      <c r="VU26" s="8"/>
      <c r="VV26" s="44"/>
      <c r="VW26" s="8"/>
      <c r="VX26" s="44"/>
      <c r="VY26" s="8"/>
      <c r="VZ26" s="44"/>
      <c r="WA26" s="8"/>
      <c r="WB26" s="44"/>
      <c r="WC26" s="8"/>
      <c r="WD26" s="44"/>
    </row>
    <row r="27" spans="1:672" ht="14.5" customHeight="1" x14ac:dyDescent="0.35">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1"/>
      <c r="CE27" s="101"/>
      <c r="CF27" s="101"/>
      <c r="CG27" s="101"/>
      <c r="CH27" s="101"/>
      <c r="CI27" s="101"/>
      <c r="CJ27" s="101"/>
      <c r="CK27" s="101"/>
      <c r="CL27" s="101"/>
      <c r="CM27" s="101"/>
      <c r="CN27" s="101"/>
      <c r="CO27" s="101"/>
      <c r="CP27" s="101"/>
      <c r="CQ27" s="101"/>
      <c r="CR27" s="101"/>
      <c r="CS27" s="101"/>
      <c r="CT27" s="101"/>
      <c r="CU27" s="101"/>
      <c r="CV27" s="101"/>
      <c r="CW27" s="101"/>
      <c r="CX27" s="101"/>
      <c r="CY27" s="101"/>
      <c r="CZ27" s="101"/>
      <c r="DA27" s="101"/>
      <c r="DB27" s="101"/>
      <c r="DC27" s="101"/>
      <c r="DD27" s="101"/>
      <c r="DE27" s="101"/>
      <c r="DF27" s="101"/>
      <c r="DG27" s="101"/>
      <c r="DH27" s="101"/>
      <c r="DI27" s="101"/>
      <c r="DJ27" s="101"/>
      <c r="DK27" s="101"/>
      <c r="DL27" s="101"/>
      <c r="DM27" s="101"/>
      <c r="DN27" s="101"/>
      <c r="DO27" s="101"/>
      <c r="DP27" s="101"/>
      <c r="DQ27" s="101"/>
      <c r="DR27" s="101"/>
      <c r="DS27" s="101"/>
      <c r="DT27" s="101"/>
      <c r="DU27" s="101"/>
      <c r="DV27" s="101"/>
      <c r="DW27" s="101"/>
      <c r="DX27" s="101"/>
      <c r="DY27" s="101"/>
      <c r="DZ27" s="101"/>
      <c r="EA27" s="101"/>
      <c r="EB27" s="101"/>
      <c r="EC27" s="101"/>
      <c r="ED27" s="101"/>
      <c r="EE27" s="101"/>
      <c r="EF27" s="101"/>
      <c r="EG27" s="101"/>
      <c r="EH27" s="101"/>
      <c r="EI27" s="101"/>
      <c r="EJ27" s="101"/>
      <c r="EK27" s="101"/>
      <c r="EL27" s="101"/>
      <c r="EM27" s="101"/>
      <c r="EN27" s="101"/>
      <c r="EO27" s="101"/>
      <c r="EP27" s="101"/>
      <c r="EQ27" s="101"/>
      <c r="ER27" s="101"/>
      <c r="ES27" s="101"/>
      <c r="ET27" s="101"/>
      <c r="EU27" s="101"/>
      <c r="EV27" s="101"/>
      <c r="EW27" s="101"/>
      <c r="EX27" s="101"/>
      <c r="EY27" s="101"/>
      <c r="EZ27" s="101"/>
      <c r="FA27" s="101"/>
      <c r="FB27" s="101"/>
      <c r="FC27" s="101"/>
      <c r="FD27" s="101"/>
      <c r="FE27" s="101"/>
      <c r="FF27" s="101"/>
      <c r="FG27" s="101"/>
      <c r="FH27" s="101"/>
      <c r="FI27" s="101"/>
      <c r="FJ27" s="101"/>
      <c r="FK27" s="101"/>
      <c r="FL27" s="101"/>
      <c r="FM27" s="101"/>
      <c r="FN27" s="101"/>
      <c r="FO27" s="101"/>
      <c r="FP27" s="101"/>
      <c r="FQ27" s="101"/>
      <c r="FR27" s="101"/>
      <c r="FS27" s="101"/>
      <c r="FT27" s="101"/>
      <c r="FU27" s="101"/>
      <c r="FV27" s="101"/>
      <c r="FW27" s="101"/>
      <c r="FX27" s="101"/>
      <c r="FZ27" s="108"/>
      <c r="GA27" s="112"/>
      <c r="GB27" s="102"/>
      <c r="GC27" s="44"/>
      <c r="GD27" s="102"/>
      <c r="GE27" s="44"/>
      <c r="GF27" s="102"/>
      <c r="GG27" s="44"/>
      <c r="GH27" s="102"/>
      <c r="GI27" s="44"/>
      <c r="GJ27" s="107"/>
      <c r="GK27" s="107"/>
      <c r="II27" s="108"/>
      <c r="IJ27" s="47" t="s">
        <v>676</v>
      </c>
      <c r="IK27" s="6" t="s">
        <v>675</v>
      </c>
      <c r="IL27" s="6" t="s">
        <v>675</v>
      </c>
      <c r="IM27" s="6" t="s">
        <v>690</v>
      </c>
      <c r="IN27" s="6" t="s">
        <v>675</v>
      </c>
      <c r="IO27" s="6" t="s">
        <v>675</v>
      </c>
      <c r="IP27" s="6" t="s">
        <v>675</v>
      </c>
      <c r="IQ27" s="6" t="s">
        <v>675</v>
      </c>
      <c r="IR27" s="6" t="s">
        <v>675</v>
      </c>
      <c r="IS27" s="6" t="s">
        <v>675</v>
      </c>
      <c r="IT27" s="6" t="s">
        <v>675</v>
      </c>
      <c r="IU27" s="6" t="s">
        <v>675</v>
      </c>
      <c r="IV27" s="6" t="s">
        <v>675</v>
      </c>
      <c r="IW27" s="6" t="s">
        <v>675</v>
      </c>
      <c r="IX27" s="6" t="s">
        <v>675</v>
      </c>
      <c r="IY27" s="6" t="s">
        <v>675</v>
      </c>
      <c r="IZ27" s="6" t="s">
        <v>675</v>
      </c>
      <c r="JS27" s="6" t="s">
        <v>148</v>
      </c>
      <c r="JT27" s="6">
        <v>0</v>
      </c>
      <c r="JU27" s="15">
        <f>JT27/JT29</f>
        <v>0</v>
      </c>
      <c r="JV27" s="15">
        <f>JT27/C10</f>
        <v>0</v>
      </c>
      <c r="JW27" s="6">
        <v>0</v>
      </c>
      <c r="JX27" s="15">
        <f>JW27/JW29</f>
        <v>0</v>
      </c>
      <c r="JY27" s="15">
        <f>JW27/C10</f>
        <v>0</v>
      </c>
      <c r="JZ27" s="6">
        <v>0</v>
      </c>
      <c r="KA27" s="15">
        <f>JZ27/JZ29</f>
        <v>0</v>
      </c>
      <c r="KB27" s="15">
        <f>JZ27/C10</f>
        <v>0</v>
      </c>
      <c r="KC27" s="6">
        <v>0</v>
      </c>
      <c r="KD27" s="15">
        <f>KC27/KC29</f>
        <v>0</v>
      </c>
      <c r="KE27" s="15">
        <f>KC27/C10</f>
        <v>0</v>
      </c>
      <c r="KF27" s="6">
        <v>0</v>
      </c>
      <c r="KG27" s="15">
        <f>KF27/KF29</f>
        <v>0</v>
      </c>
      <c r="KH27" s="15">
        <f>KF27/C10</f>
        <v>0</v>
      </c>
      <c r="KI27" s="6">
        <v>0</v>
      </c>
      <c r="KJ27" s="15">
        <f>KI27/KI29</f>
        <v>0</v>
      </c>
      <c r="KK27" s="15">
        <f>KI27/C10</f>
        <v>0</v>
      </c>
      <c r="KL27" s="6">
        <v>0</v>
      </c>
      <c r="KM27" s="15">
        <f>KL27/KL29</f>
        <v>0</v>
      </c>
      <c r="KN27" s="15">
        <f>KL27/C10</f>
        <v>0</v>
      </c>
      <c r="KO27" s="6">
        <v>0</v>
      </c>
      <c r="KP27" s="15">
        <f>KO27/KO29</f>
        <v>0</v>
      </c>
      <c r="KQ27" s="15">
        <f>KO27/C10</f>
        <v>0</v>
      </c>
      <c r="KR27" s="6">
        <v>0</v>
      </c>
      <c r="KS27" s="15">
        <f>KR27/KR29</f>
        <v>0</v>
      </c>
      <c r="KT27" s="15">
        <f>KR27/C10</f>
        <v>0</v>
      </c>
      <c r="KU27" s="6">
        <v>0</v>
      </c>
      <c r="KV27" s="15">
        <f>KU27/KU29</f>
        <v>0</v>
      </c>
      <c r="KW27" s="15">
        <f>KU27/C10</f>
        <v>0</v>
      </c>
      <c r="KX27" s="6">
        <v>0</v>
      </c>
      <c r="KY27" s="15">
        <f>KX27/KX29</f>
        <v>0</v>
      </c>
      <c r="KZ27" s="15">
        <f>KX27/C10</f>
        <v>0</v>
      </c>
      <c r="LA27" s="6">
        <v>0</v>
      </c>
      <c r="LB27" s="15">
        <f>LA27/LA29</f>
        <v>0</v>
      </c>
      <c r="LC27" s="15">
        <f>LA27/C10</f>
        <v>0</v>
      </c>
      <c r="LD27" s="6">
        <v>0</v>
      </c>
      <c r="LE27" s="15">
        <f>LD27/LD29</f>
        <v>0</v>
      </c>
      <c r="LF27" s="15">
        <f>LD27/C10</f>
        <v>0</v>
      </c>
      <c r="LG27" s="6">
        <v>0</v>
      </c>
      <c r="LH27" s="15">
        <f>LG27/LG29</f>
        <v>0</v>
      </c>
      <c r="LI27" s="15">
        <f>LG27/C10</f>
        <v>0</v>
      </c>
      <c r="LJ27" s="6">
        <v>0</v>
      </c>
      <c r="LK27" s="15">
        <f>LJ27/LJ29</f>
        <v>0</v>
      </c>
      <c r="LL27" s="15">
        <f>LJ27/C10</f>
        <v>0</v>
      </c>
      <c r="LM27" s="44"/>
      <c r="LN27" s="106"/>
      <c r="LO27" s="112"/>
      <c r="LP27" s="102"/>
      <c r="LQ27" s="44"/>
      <c r="LR27" s="102"/>
      <c r="LS27" s="44"/>
      <c r="LT27" s="102"/>
      <c r="LU27" s="44"/>
      <c r="LV27" s="102"/>
      <c r="LW27" s="44"/>
      <c r="LX27" s="107"/>
      <c r="LY27" s="107"/>
      <c r="NE27" s="107"/>
      <c r="NF27" s="108"/>
      <c r="NG27" s="112"/>
      <c r="NH27" s="102"/>
      <c r="NI27" s="44"/>
      <c r="NJ27" s="102"/>
      <c r="NK27" s="44"/>
      <c r="NL27" s="102"/>
      <c r="NM27" s="44"/>
      <c r="NN27" s="102"/>
      <c r="NO27" s="44"/>
      <c r="NP27" s="102"/>
      <c r="NQ27" s="44"/>
      <c r="NR27" s="102"/>
      <c r="NS27" s="44"/>
      <c r="NT27" s="102"/>
      <c r="NU27" s="44"/>
      <c r="NV27" s="102"/>
      <c r="NW27" s="44"/>
      <c r="NX27" s="102"/>
      <c r="NY27" s="44"/>
      <c r="NZ27" s="102"/>
      <c r="OA27" s="44"/>
      <c r="OB27" s="102"/>
      <c r="OC27" s="44"/>
      <c r="OD27" s="102"/>
      <c r="OE27" s="44"/>
      <c r="SO27" s="108"/>
      <c r="SP27" s="112"/>
      <c r="SQ27" s="102"/>
      <c r="SR27" s="44"/>
      <c r="SS27" s="102"/>
      <c r="ST27" s="44"/>
      <c r="SU27" s="102"/>
      <c r="SV27" s="44"/>
      <c r="SW27" s="102"/>
      <c r="SX27" s="44"/>
      <c r="SY27" s="102"/>
      <c r="SZ27" s="44"/>
      <c r="TA27" s="102"/>
      <c r="TB27" s="44"/>
      <c r="TC27" s="102"/>
      <c r="TD27" s="44"/>
      <c r="TE27" s="102"/>
      <c r="TF27" s="44"/>
      <c r="TG27" s="102"/>
      <c r="TH27" s="44"/>
      <c r="TI27" s="102"/>
      <c r="TJ27" s="44"/>
      <c r="VH27" s="112"/>
      <c r="VI27" s="102"/>
      <c r="VJ27" s="44"/>
      <c r="VK27" s="102"/>
      <c r="VL27" s="44"/>
      <c r="VM27" s="102"/>
      <c r="VN27" s="44"/>
      <c r="VO27" s="102"/>
      <c r="VP27" s="44"/>
      <c r="VQ27" s="102"/>
      <c r="VR27" s="44"/>
      <c r="VS27" s="102"/>
      <c r="VT27" s="44"/>
      <c r="VU27" s="8"/>
      <c r="VV27" s="44"/>
      <c r="VW27" s="8"/>
      <c r="VX27" s="44"/>
      <c r="VY27" s="8"/>
      <c r="VZ27" s="44"/>
      <c r="WA27" s="8"/>
      <c r="WB27" s="44"/>
      <c r="WC27" s="8"/>
      <c r="WD27" s="44"/>
    </row>
    <row r="28" spans="1:672" ht="14.5" customHeight="1" x14ac:dyDescent="0.35">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Z28" s="108"/>
      <c r="GA28" s="112"/>
      <c r="GB28" s="102"/>
      <c r="GC28" s="44"/>
      <c r="GD28" s="102"/>
      <c r="GE28" s="44"/>
      <c r="GF28" s="102"/>
      <c r="GG28" s="44"/>
      <c r="GH28" s="102"/>
      <c r="GI28" s="44"/>
      <c r="GJ28" s="110"/>
      <c r="GK28" s="107"/>
      <c r="II28" s="108"/>
      <c r="IJ28" s="112"/>
      <c r="IK28" s="102"/>
      <c r="IL28" s="44"/>
      <c r="IM28" s="102"/>
      <c r="IN28" s="44"/>
      <c r="IO28" s="102"/>
      <c r="IP28" s="44"/>
      <c r="IQ28" s="102"/>
      <c r="IR28" s="44"/>
      <c r="IS28" s="102"/>
      <c r="IT28" s="44"/>
      <c r="IU28" s="102"/>
      <c r="IV28" s="44"/>
      <c r="IW28" s="102"/>
      <c r="IX28" s="44"/>
      <c r="IY28" s="107"/>
      <c r="JS28" s="6" t="s">
        <v>483</v>
      </c>
      <c r="JT28" s="6">
        <v>1</v>
      </c>
      <c r="JU28" s="15">
        <f>JT28/JT29</f>
        <v>0.5</v>
      </c>
      <c r="JV28" s="15">
        <f>JT28/C11</f>
        <v>0.14285714285714285</v>
      </c>
      <c r="JW28" s="6">
        <v>0</v>
      </c>
      <c r="JX28" s="15">
        <f>JW28/JW29</f>
        <v>0</v>
      </c>
      <c r="JY28" s="15">
        <f>JW28/C11</f>
        <v>0</v>
      </c>
      <c r="JZ28" s="6">
        <v>0</v>
      </c>
      <c r="KA28" s="15">
        <f>JZ28/JZ29</f>
        <v>0</v>
      </c>
      <c r="KB28" s="15">
        <f>JZ28/C11</f>
        <v>0</v>
      </c>
      <c r="KC28" s="6">
        <v>2</v>
      </c>
      <c r="KD28" s="15">
        <f>KC28/KC29</f>
        <v>0.2</v>
      </c>
      <c r="KE28" s="15">
        <f>KC28/C11</f>
        <v>0.2857142857142857</v>
      </c>
      <c r="KF28" s="6">
        <v>0</v>
      </c>
      <c r="KG28" s="15">
        <f>KF28/KF29</f>
        <v>0</v>
      </c>
      <c r="KH28" s="15">
        <f>KF28/C11</f>
        <v>0</v>
      </c>
      <c r="KI28" s="6">
        <v>0</v>
      </c>
      <c r="KJ28" s="15">
        <f>KI28/KI29</f>
        <v>0</v>
      </c>
      <c r="KK28" s="15">
        <f>KI28/C11</f>
        <v>0</v>
      </c>
      <c r="KL28" s="6">
        <v>1</v>
      </c>
      <c r="KM28" s="15">
        <f>KL28/KL29</f>
        <v>0.2</v>
      </c>
      <c r="KN28" s="15">
        <f>KL28/C11</f>
        <v>0.14285714285714285</v>
      </c>
      <c r="KO28" s="6">
        <v>0</v>
      </c>
      <c r="KP28" s="15">
        <f>KO28/KO29</f>
        <v>0</v>
      </c>
      <c r="KQ28" s="15">
        <f>KO28/C11</f>
        <v>0</v>
      </c>
      <c r="KR28" s="6">
        <v>1</v>
      </c>
      <c r="KS28" s="15">
        <f>KR28/KR29</f>
        <v>1</v>
      </c>
      <c r="KT28" s="15">
        <f>KR28/C11</f>
        <v>0.14285714285714285</v>
      </c>
      <c r="KU28" s="6">
        <v>0</v>
      </c>
      <c r="KV28" s="15">
        <f>KU28/KU29</f>
        <v>0</v>
      </c>
      <c r="KW28" s="15">
        <f>KU28/C11</f>
        <v>0</v>
      </c>
      <c r="KX28" s="6">
        <v>1</v>
      </c>
      <c r="KY28" s="15">
        <f>KX28/KX29</f>
        <v>0.5</v>
      </c>
      <c r="KZ28" s="15">
        <f>KX28/C11</f>
        <v>0.14285714285714285</v>
      </c>
      <c r="LA28" s="6">
        <v>1</v>
      </c>
      <c r="LB28" s="15">
        <f>LA28/LA29</f>
        <v>0.16666666666666666</v>
      </c>
      <c r="LC28" s="15">
        <f>LA28/C11</f>
        <v>0.14285714285714285</v>
      </c>
      <c r="LD28" s="6">
        <v>0</v>
      </c>
      <c r="LE28" s="15">
        <f>LD28/LD29</f>
        <v>0</v>
      </c>
      <c r="LF28" s="15">
        <f>LD28/C11</f>
        <v>0</v>
      </c>
      <c r="LG28" s="6">
        <v>0</v>
      </c>
      <c r="LH28" s="15">
        <f>LG28/LG29</f>
        <v>0</v>
      </c>
      <c r="LI28" s="15">
        <f>LG28/C11</f>
        <v>0</v>
      </c>
      <c r="LJ28" s="6">
        <v>0</v>
      </c>
      <c r="LK28" s="15">
        <f>LJ28/LJ29</f>
        <v>0</v>
      </c>
      <c r="LL28" s="15">
        <f>LJ28/C11</f>
        <v>0</v>
      </c>
      <c r="LM28" s="44"/>
      <c r="LN28" s="108"/>
      <c r="LO28" s="107"/>
      <c r="LP28" s="107"/>
      <c r="LQ28" s="110"/>
      <c r="LR28" s="107"/>
      <c r="LS28" s="110"/>
      <c r="LT28" s="107"/>
      <c r="LU28" s="110"/>
      <c r="LV28" s="107"/>
      <c r="LW28" s="110"/>
      <c r="LX28" s="107"/>
      <c r="LY28" s="107"/>
      <c r="NE28" s="107"/>
      <c r="NF28" s="108"/>
      <c r="NG28" s="112"/>
      <c r="NH28" s="102"/>
      <c r="NI28" s="44"/>
      <c r="NJ28" s="102"/>
      <c r="NK28" s="44"/>
      <c r="NL28" s="102"/>
      <c r="NM28" s="44"/>
      <c r="NN28" s="102"/>
      <c r="NO28" s="44"/>
      <c r="NP28" s="102"/>
      <c r="NQ28" s="44"/>
      <c r="NR28" s="102"/>
      <c r="NS28" s="44"/>
      <c r="NT28" s="102"/>
      <c r="NU28" s="44"/>
      <c r="NV28" s="102"/>
      <c r="NW28" s="44"/>
      <c r="NX28" s="102"/>
      <c r="NY28" s="44"/>
      <c r="NZ28" s="102"/>
      <c r="OA28" s="44"/>
      <c r="OB28" s="102"/>
      <c r="OC28" s="44"/>
      <c r="OD28" s="102"/>
      <c r="OE28" s="44"/>
      <c r="SO28" s="108"/>
      <c r="SP28" s="112"/>
      <c r="SQ28" s="102"/>
      <c r="SR28" s="44"/>
      <c r="SS28" s="102"/>
      <c r="ST28" s="44"/>
      <c r="SU28" s="102"/>
      <c r="SV28" s="44"/>
      <c r="SW28" s="102"/>
      <c r="SX28" s="44"/>
      <c r="SY28" s="102"/>
      <c r="SZ28" s="44"/>
      <c r="TA28" s="102"/>
      <c r="TB28" s="44"/>
      <c r="TC28" s="102"/>
      <c r="TD28" s="44"/>
      <c r="TE28" s="102"/>
      <c r="TF28" s="44"/>
      <c r="TG28" s="102"/>
      <c r="TH28" s="44"/>
      <c r="TI28" s="102"/>
      <c r="TJ28" s="44"/>
      <c r="VG28" s="31"/>
      <c r="VH28" s="112"/>
      <c r="VI28" s="102"/>
      <c r="VJ28" s="44"/>
      <c r="VK28" s="102"/>
      <c r="VL28" s="44"/>
      <c r="VM28" s="102"/>
      <c r="VN28" s="44"/>
      <c r="VO28" s="102"/>
      <c r="VP28" s="44"/>
      <c r="VQ28" s="102"/>
      <c r="VR28" s="44"/>
      <c r="VS28" s="102"/>
      <c r="VT28" s="44"/>
      <c r="VU28" s="8"/>
      <c r="VV28" s="44"/>
      <c r="VW28" s="8"/>
      <c r="VX28" s="44"/>
      <c r="VY28" s="8"/>
      <c r="VZ28" s="44"/>
      <c r="WA28" s="8"/>
      <c r="WB28" s="44"/>
      <c r="WC28" s="8"/>
      <c r="WD28" s="44"/>
    </row>
    <row r="29" spans="1:672" ht="14.5" customHeight="1" x14ac:dyDescent="0.35">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101"/>
      <c r="DS29" s="101"/>
      <c r="DT29" s="101"/>
      <c r="DU29" s="101"/>
      <c r="DV29" s="101"/>
      <c r="DW29" s="101"/>
      <c r="DX29" s="101"/>
      <c r="DY29" s="101"/>
      <c r="DZ29" s="101"/>
      <c r="EA29" s="101"/>
      <c r="EB29" s="101"/>
      <c r="EC29" s="101"/>
      <c r="ED29" s="101"/>
      <c r="EE29" s="101"/>
      <c r="EF29" s="101"/>
      <c r="EG29" s="101"/>
      <c r="EH29" s="101"/>
      <c r="EI29" s="101"/>
      <c r="EJ29" s="101"/>
      <c r="EK29" s="101"/>
      <c r="EL29" s="101"/>
      <c r="EM29" s="101"/>
      <c r="EN29" s="101"/>
      <c r="EO29" s="101"/>
      <c r="EP29" s="101"/>
      <c r="EQ29" s="101"/>
      <c r="ER29" s="101"/>
      <c r="ES29" s="101"/>
      <c r="ET29" s="101"/>
      <c r="EU29" s="101"/>
      <c r="EV29" s="101"/>
      <c r="EW29" s="101"/>
      <c r="EX29" s="101"/>
      <c r="EY29" s="101"/>
      <c r="EZ29" s="101"/>
      <c r="FA29" s="101"/>
      <c r="FB29" s="101"/>
      <c r="FC29" s="101"/>
      <c r="FD29" s="101"/>
      <c r="FE29" s="101"/>
      <c r="FF29" s="101"/>
      <c r="FG29" s="101"/>
      <c r="FH29" s="101"/>
      <c r="FI29" s="101"/>
      <c r="FJ29" s="101"/>
      <c r="FK29" s="101"/>
      <c r="FL29" s="101"/>
      <c r="FM29" s="101"/>
      <c r="FN29" s="101"/>
      <c r="FO29" s="101"/>
      <c r="FP29" s="101"/>
      <c r="FQ29" s="101"/>
      <c r="FR29" s="101"/>
      <c r="FS29" s="101"/>
      <c r="FT29" s="101"/>
      <c r="FU29" s="101"/>
      <c r="FV29" s="101"/>
      <c r="FW29" s="101"/>
      <c r="FX29" s="101"/>
      <c r="FZ29" s="108"/>
      <c r="GA29" s="112"/>
      <c r="GB29" s="102"/>
      <c r="GC29" s="44"/>
      <c r="GD29" s="102"/>
      <c r="GE29" s="44"/>
      <c r="GF29" s="102"/>
      <c r="GG29" s="44"/>
      <c r="GH29" s="102"/>
      <c r="GI29" s="44"/>
      <c r="GJ29" s="107"/>
      <c r="GK29" s="107"/>
      <c r="II29" s="108"/>
      <c r="IJ29" s="112"/>
      <c r="IK29" s="102"/>
      <c r="IL29" s="44"/>
      <c r="IM29" s="102"/>
      <c r="IN29" s="44"/>
      <c r="IO29" s="102"/>
      <c r="IP29" s="44"/>
      <c r="IQ29" s="102"/>
      <c r="IR29" s="44"/>
      <c r="IS29" s="102"/>
      <c r="IT29" s="44"/>
      <c r="IU29" s="102"/>
      <c r="IV29" s="44"/>
      <c r="IW29" s="102"/>
      <c r="IX29" s="44"/>
      <c r="IY29" s="107"/>
      <c r="JS29" s="59" t="s">
        <v>522</v>
      </c>
      <c r="JT29" s="6">
        <f>SUM(JT22:JT28)</f>
        <v>2</v>
      </c>
      <c r="JU29" s="37">
        <f>JT29/CB12</f>
        <v>0.14285714285714285</v>
      </c>
      <c r="JV29" s="37" t="s">
        <v>532</v>
      </c>
      <c r="JW29" s="6">
        <f>SUM(JW22:JW28)</f>
        <v>1</v>
      </c>
      <c r="JX29" s="37">
        <f>JW29/CB12</f>
        <v>7.1428571428571425E-2</v>
      </c>
      <c r="JY29" s="37" t="s">
        <v>532</v>
      </c>
      <c r="JZ29" s="6">
        <f>SUM(JZ22:JZ28)</f>
        <v>1</v>
      </c>
      <c r="KA29" s="37">
        <f>JZ29/CB12</f>
        <v>7.1428571428571425E-2</v>
      </c>
      <c r="KB29" s="37" t="s">
        <v>532</v>
      </c>
      <c r="KC29" s="6">
        <f>SUM(KC22:KC28)</f>
        <v>10</v>
      </c>
      <c r="KD29" s="37">
        <f>KC29/CB12</f>
        <v>0.7142857142857143</v>
      </c>
      <c r="KE29" s="37" t="s">
        <v>532</v>
      </c>
      <c r="KF29" s="6">
        <f>SUM(KF22:KF28)</f>
        <v>2</v>
      </c>
      <c r="KG29" s="37">
        <f>KF29/CH12</f>
        <v>0.15384615384615385</v>
      </c>
      <c r="KH29" s="37" t="s">
        <v>532</v>
      </c>
      <c r="KI29" s="6">
        <f>SUM(KI22:KI28)</f>
        <v>3</v>
      </c>
      <c r="KJ29" s="37">
        <f>KI29/CH12</f>
        <v>0.23076923076923078</v>
      </c>
      <c r="KK29" s="37" t="s">
        <v>532</v>
      </c>
      <c r="KL29" s="6">
        <f>SUM(KL22:KL28)</f>
        <v>5</v>
      </c>
      <c r="KM29" s="37">
        <f>KL29/CH12</f>
        <v>0.38461538461538464</v>
      </c>
      <c r="KN29" s="37" t="s">
        <v>532</v>
      </c>
      <c r="KO29" s="6">
        <f>SUM(KO22:KO28)</f>
        <v>1</v>
      </c>
      <c r="KP29" s="37">
        <f>KO29/CH12</f>
        <v>7.6923076923076927E-2</v>
      </c>
      <c r="KQ29" s="37" t="s">
        <v>532</v>
      </c>
      <c r="KR29" s="6">
        <f>SUM(KR22:KR28)</f>
        <v>1</v>
      </c>
      <c r="KS29" s="37">
        <f>KR29/CH12</f>
        <v>7.6923076923076927E-2</v>
      </c>
      <c r="KT29" s="37" t="s">
        <v>532</v>
      </c>
      <c r="KU29" s="6">
        <f>SUM(KU22:KU28)</f>
        <v>1</v>
      </c>
      <c r="KV29" s="37">
        <f>KU29/CH12</f>
        <v>7.6923076923076927E-2</v>
      </c>
      <c r="KW29" s="37" t="s">
        <v>532</v>
      </c>
      <c r="KX29" s="6">
        <f>SUM(KX22:KX28)</f>
        <v>2</v>
      </c>
      <c r="KY29" s="37">
        <f>KX29/CN12</f>
        <v>8.3333333333333329E-2</v>
      </c>
      <c r="KZ29" s="37" t="s">
        <v>532</v>
      </c>
      <c r="LA29" s="6">
        <f>SUM(LA22:LA28)</f>
        <v>6</v>
      </c>
      <c r="LB29" s="37">
        <f>LA29/CN12</f>
        <v>0.25</v>
      </c>
      <c r="LC29" s="37" t="s">
        <v>532</v>
      </c>
      <c r="LD29" s="6">
        <f>SUM(LD22:LD28)</f>
        <v>9</v>
      </c>
      <c r="LE29" s="37">
        <f>LD29/CN12</f>
        <v>0.375</v>
      </c>
      <c r="LF29" s="37" t="s">
        <v>532</v>
      </c>
      <c r="LG29" s="6">
        <f>SUM(LG22:LG28)</f>
        <v>3</v>
      </c>
      <c r="LH29" s="37">
        <f>LG29/CN12</f>
        <v>0.125</v>
      </c>
      <c r="LI29" s="37" t="s">
        <v>532</v>
      </c>
      <c r="LJ29" s="6">
        <f>SUM(LJ22:LJ28)</f>
        <v>4</v>
      </c>
      <c r="LK29" s="37">
        <f>LJ29/CN12</f>
        <v>0.16666666666666666</v>
      </c>
      <c r="LL29" s="37" t="s">
        <v>532</v>
      </c>
      <c r="LM29" s="35"/>
      <c r="NE29" s="107"/>
      <c r="NF29" s="108"/>
      <c r="NG29" s="112"/>
      <c r="NH29" s="102"/>
      <c r="NI29" s="44"/>
      <c r="NJ29" s="102"/>
      <c r="NK29" s="44"/>
      <c r="NL29" s="102"/>
      <c r="NM29" s="44"/>
      <c r="NN29" s="102"/>
      <c r="NO29" s="44"/>
      <c r="NP29" s="102"/>
      <c r="NQ29" s="44"/>
      <c r="NR29" s="102"/>
      <c r="NS29" s="44"/>
      <c r="NT29" s="102"/>
      <c r="NU29" s="44"/>
      <c r="NV29" s="102"/>
      <c r="NW29" s="44"/>
      <c r="NX29" s="102"/>
      <c r="NY29" s="44"/>
      <c r="NZ29" s="102"/>
      <c r="OA29" s="44"/>
      <c r="OB29" s="102"/>
      <c r="OC29" s="44"/>
      <c r="OD29" s="102"/>
      <c r="OE29" s="44"/>
      <c r="SO29" s="108"/>
      <c r="SP29" s="112"/>
      <c r="SQ29" s="102"/>
      <c r="SR29" s="44"/>
      <c r="SS29" s="102"/>
      <c r="ST29" s="44"/>
      <c r="SU29" s="102"/>
      <c r="SV29" s="44"/>
      <c r="SW29" s="102"/>
      <c r="SX29" s="44"/>
      <c r="SY29" s="102"/>
      <c r="SZ29" s="44"/>
      <c r="TA29" s="102"/>
      <c r="TB29" s="44"/>
      <c r="TC29" s="102"/>
      <c r="TD29" s="44"/>
      <c r="TE29" s="102"/>
      <c r="TF29" s="44"/>
      <c r="TG29" s="102"/>
      <c r="TH29" s="44"/>
      <c r="TI29" s="102"/>
      <c r="TJ29" s="44"/>
      <c r="VH29" s="112"/>
      <c r="VI29" s="102"/>
      <c r="VJ29" s="44"/>
      <c r="VK29" s="102"/>
      <c r="VL29" s="44"/>
      <c r="VM29" s="102"/>
      <c r="VN29" s="44"/>
      <c r="VO29" s="102"/>
      <c r="VP29" s="44"/>
      <c r="VQ29" s="102"/>
      <c r="VR29" s="44"/>
      <c r="VS29" s="102"/>
      <c r="VT29" s="44"/>
      <c r="VU29" s="8"/>
      <c r="VV29" s="44"/>
      <c r="VW29" s="8"/>
      <c r="VX29" s="44"/>
      <c r="VY29" s="8"/>
      <c r="VZ29" s="44"/>
      <c r="WA29" s="8"/>
      <c r="WB29" s="44"/>
      <c r="WC29" s="8"/>
      <c r="WD29" s="44"/>
    </row>
    <row r="30" spans="1:672" ht="14.5" customHeight="1" x14ac:dyDescent="0.35">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Z30" s="108"/>
      <c r="GA30" s="112"/>
      <c r="GB30" s="102"/>
      <c r="GC30" s="44"/>
      <c r="GD30" s="102"/>
      <c r="GE30" s="44"/>
      <c r="GF30" s="102"/>
      <c r="GG30" s="44"/>
      <c r="GH30" s="102"/>
      <c r="GI30" s="44"/>
      <c r="GJ30" s="110"/>
      <c r="GK30" s="107"/>
      <c r="II30" s="108"/>
      <c r="IJ30" s="112"/>
      <c r="IK30" s="102"/>
      <c r="IL30" s="44"/>
      <c r="IM30" s="102"/>
      <c r="IN30" s="44"/>
      <c r="IO30" s="102"/>
      <c r="IP30" s="44"/>
      <c r="IQ30" s="102"/>
      <c r="IR30" s="44"/>
      <c r="IS30" s="102"/>
      <c r="IT30" s="44"/>
      <c r="IU30" s="102"/>
      <c r="IV30" s="44"/>
      <c r="IW30" s="102"/>
      <c r="IX30" s="44"/>
      <c r="IY30" s="107"/>
      <c r="JS30" s="59"/>
      <c r="JT30" s="6"/>
      <c r="JU30" s="37"/>
      <c r="JV30" s="37"/>
      <c r="JW30" s="6"/>
      <c r="JX30" s="37"/>
      <c r="JY30" s="37"/>
      <c r="JZ30" s="6"/>
      <c r="KA30" s="37"/>
      <c r="KB30" s="37"/>
      <c r="KC30" s="6"/>
      <c r="KD30" s="37"/>
      <c r="KE30" s="37"/>
      <c r="KF30" s="6"/>
      <c r="KG30" s="37"/>
      <c r="KH30" s="37"/>
      <c r="KI30" s="6"/>
      <c r="KJ30" s="37"/>
      <c r="KK30" s="37"/>
      <c r="KL30" s="6"/>
      <c r="KM30" s="37"/>
      <c r="KN30" s="37"/>
      <c r="KO30" s="6"/>
      <c r="KP30" s="37"/>
      <c r="KQ30" s="37"/>
      <c r="KR30" s="6"/>
      <c r="KS30" s="37"/>
      <c r="KT30" s="37"/>
      <c r="KU30" s="6"/>
      <c r="KV30" s="37"/>
      <c r="KW30" s="37"/>
      <c r="KX30" s="6"/>
      <c r="KY30" s="37"/>
      <c r="KZ30" s="37"/>
      <c r="LA30" s="6"/>
      <c r="LB30" s="37"/>
      <c r="LC30" s="37"/>
      <c r="LD30" s="6"/>
      <c r="LE30" s="37"/>
      <c r="LF30" s="37"/>
      <c r="LG30" s="6"/>
      <c r="LH30" s="37"/>
      <c r="LI30" s="37"/>
      <c r="LJ30" s="6"/>
      <c r="LK30" s="37"/>
      <c r="LL30" s="37"/>
      <c r="LM30" s="35"/>
      <c r="NE30" s="107"/>
      <c r="NF30" s="108"/>
      <c r="NG30" s="112"/>
      <c r="NH30" s="102"/>
      <c r="NI30" s="44"/>
      <c r="NJ30" s="102"/>
      <c r="NK30" s="44"/>
      <c r="NL30" s="102"/>
      <c r="NM30" s="44"/>
      <c r="NN30" s="102"/>
      <c r="NO30" s="44"/>
      <c r="NP30" s="102"/>
      <c r="NQ30" s="44"/>
      <c r="NR30" s="102"/>
      <c r="NS30" s="44"/>
      <c r="NT30" s="102"/>
      <c r="NU30" s="44"/>
      <c r="NV30" s="102"/>
      <c r="NW30" s="44"/>
      <c r="NX30" s="102"/>
      <c r="NY30" s="44"/>
      <c r="NZ30" s="102"/>
      <c r="OA30" s="44"/>
      <c r="OB30" s="102"/>
      <c r="OC30" s="44"/>
      <c r="OD30" s="102"/>
      <c r="OE30" s="44"/>
      <c r="SO30" s="108"/>
      <c r="SP30" s="112"/>
      <c r="SQ30" s="102"/>
      <c r="SR30" s="44"/>
      <c r="SS30" s="102"/>
      <c r="ST30" s="44"/>
      <c r="SU30" s="102"/>
      <c r="SV30" s="44"/>
      <c r="SW30" s="102"/>
      <c r="SX30" s="44"/>
      <c r="SY30" s="102"/>
      <c r="SZ30" s="44"/>
      <c r="TA30" s="102"/>
      <c r="TB30" s="44"/>
      <c r="TC30" s="102"/>
      <c r="TD30" s="44"/>
      <c r="TE30" s="102"/>
      <c r="TF30" s="44"/>
      <c r="TG30" s="102"/>
      <c r="TH30" s="44"/>
      <c r="TI30" s="102"/>
      <c r="TJ30" s="44"/>
      <c r="VH30" s="112"/>
      <c r="VI30" s="102"/>
      <c r="VJ30" s="44"/>
      <c r="VK30" s="102"/>
      <c r="VL30" s="44"/>
      <c r="VM30" s="102"/>
      <c r="VN30" s="44"/>
      <c r="VO30" s="102"/>
      <c r="VP30" s="44"/>
      <c r="VQ30" s="102"/>
      <c r="VR30" s="44"/>
      <c r="VS30" s="102"/>
      <c r="VT30" s="44"/>
      <c r="VU30" s="8"/>
      <c r="VV30" s="44"/>
      <c r="VW30" s="8"/>
      <c r="VX30" s="44"/>
      <c r="VY30" s="8"/>
      <c r="VZ30" s="44"/>
      <c r="WA30" s="8"/>
      <c r="WB30" s="44"/>
      <c r="WC30" s="8"/>
      <c r="WD30" s="44"/>
    </row>
    <row r="31" spans="1:672" ht="14.5" customHeight="1" x14ac:dyDescent="0.35">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Z31" s="108"/>
      <c r="GA31" s="112"/>
      <c r="GB31" s="102"/>
      <c r="GC31" s="44"/>
      <c r="GD31" s="102"/>
      <c r="GE31" s="44"/>
      <c r="GF31" s="102"/>
      <c r="GG31" s="44"/>
      <c r="GH31" s="102"/>
      <c r="GI31" s="44"/>
      <c r="GJ31" s="107"/>
      <c r="GK31" s="107"/>
      <c r="II31" s="108"/>
      <c r="IJ31" s="112"/>
      <c r="IK31" s="102"/>
      <c r="IL31" s="44"/>
      <c r="IM31" s="102"/>
      <c r="IN31" s="44"/>
      <c r="IO31" s="102"/>
      <c r="IP31" s="44"/>
      <c r="IQ31" s="102"/>
      <c r="IR31" s="44"/>
      <c r="IS31" s="102"/>
      <c r="IT31" s="44"/>
      <c r="IU31" s="102"/>
      <c r="IV31" s="44"/>
      <c r="IW31" s="102"/>
      <c r="IX31" s="44"/>
      <c r="IY31" s="107"/>
      <c r="JS31" s="59"/>
      <c r="JT31" s="14">
        <f>G12</f>
        <v>51</v>
      </c>
      <c r="JU31" s="37">
        <f>JT29/JT31</f>
        <v>3.9215686274509803E-2</v>
      </c>
      <c r="JV31" s="37" t="s">
        <v>532</v>
      </c>
      <c r="JW31" s="14">
        <f>G12</f>
        <v>51</v>
      </c>
      <c r="JX31" s="37">
        <f>JW29/JW31</f>
        <v>1.9607843137254902E-2</v>
      </c>
      <c r="JY31" s="37" t="s">
        <v>532</v>
      </c>
      <c r="JZ31" s="14">
        <f>G12</f>
        <v>51</v>
      </c>
      <c r="KA31" s="37">
        <f>JZ29/JZ31</f>
        <v>1.9607843137254902E-2</v>
      </c>
      <c r="KB31" s="37" t="s">
        <v>532</v>
      </c>
      <c r="KC31" s="14">
        <f>G12</f>
        <v>51</v>
      </c>
      <c r="KD31" s="37">
        <f>KC29/KC31</f>
        <v>0.19607843137254902</v>
      </c>
      <c r="KE31" s="37" t="s">
        <v>532</v>
      </c>
      <c r="KF31" s="14">
        <f>G12</f>
        <v>51</v>
      </c>
      <c r="KG31" s="37">
        <f>KF29/KF31</f>
        <v>3.9215686274509803E-2</v>
      </c>
      <c r="KH31" s="37" t="s">
        <v>532</v>
      </c>
      <c r="KI31" s="14">
        <f>G12</f>
        <v>51</v>
      </c>
      <c r="KJ31" s="37">
        <f>KI29/KI31</f>
        <v>5.8823529411764705E-2</v>
      </c>
      <c r="KK31" s="37" t="s">
        <v>532</v>
      </c>
      <c r="KL31" s="14">
        <f>G12</f>
        <v>51</v>
      </c>
      <c r="KM31" s="37">
        <f>KL29/KL31</f>
        <v>9.8039215686274508E-2</v>
      </c>
      <c r="KN31" s="37" t="s">
        <v>532</v>
      </c>
      <c r="KO31" s="14">
        <f>G12</f>
        <v>51</v>
      </c>
      <c r="KP31" s="37">
        <f>KO29/KO31</f>
        <v>1.9607843137254902E-2</v>
      </c>
      <c r="KQ31" s="37" t="s">
        <v>532</v>
      </c>
      <c r="KR31" s="14">
        <f>G12</f>
        <v>51</v>
      </c>
      <c r="KS31" s="37">
        <f>KR29/KR31</f>
        <v>1.9607843137254902E-2</v>
      </c>
      <c r="KT31" s="37" t="s">
        <v>532</v>
      </c>
      <c r="KU31" s="14">
        <f>G12</f>
        <v>51</v>
      </c>
      <c r="KV31" s="37">
        <f>KU29/KU31</f>
        <v>1.9607843137254902E-2</v>
      </c>
      <c r="KW31" s="37" t="s">
        <v>532</v>
      </c>
      <c r="KX31" s="14">
        <f>G12</f>
        <v>51</v>
      </c>
      <c r="KY31" s="37">
        <f>KX29/KX31</f>
        <v>3.9215686274509803E-2</v>
      </c>
      <c r="KZ31" s="37" t="s">
        <v>532</v>
      </c>
      <c r="LA31" s="14">
        <f>G12</f>
        <v>51</v>
      </c>
      <c r="LB31" s="37">
        <f>LA29/LA31</f>
        <v>0.11764705882352941</v>
      </c>
      <c r="LC31" s="37" t="s">
        <v>532</v>
      </c>
      <c r="LD31" s="14">
        <f>G12</f>
        <v>51</v>
      </c>
      <c r="LE31" s="37">
        <f>LD29/LD31</f>
        <v>0.17647058823529413</v>
      </c>
      <c r="LF31" s="37" t="s">
        <v>532</v>
      </c>
      <c r="LG31" s="14">
        <f>G12</f>
        <v>51</v>
      </c>
      <c r="LH31" s="37">
        <f>LG29/LG31</f>
        <v>5.8823529411764705E-2</v>
      </c>
      <c r="LI31" s="37" t="s">
        <v>532</v>
      </c>
      <c r="LJ31" s="14">
        <f>G12</f>
        <v>51</v>
      </c>
      <c r="LK31" s="37">
        <f>LJ29/LJ31</f>
        <v>7.8431372549019607E-2</v>
      </c>
      <c r="LL31" s="37" t="s">
        <v>532</v>
      </c>
      <c r="LM31" s="35"/>
      <c r="NE31" s="107"/>
      <c r="NF31" s="108"/>
      <c r="NG31" s="112"/>
      <c r="NH31" s="102"/>
      <c r="NI31" s="44"/>
      <c r="NJ31" s="102"/>
      <c r="NK31" s="44"/>
      <c r="NL31" s="102"/>
      <c r="NM31" s="44"/>
      <c r="NN31" s="102"/>
      <c r="NO31" s="44"/>
      <c r="NP31" s="102"/>
      <c r="NQ31" s="44"/>
      <c r="NR31" s="102"/>
      <c r="NS31" s="44"/>
      <c r="NT31" s="102"/>
      <c r="NU31" s="44"/>
      <c r="NV31" s="102"/>
      <c r="NW31" s="44"/>
      <c r="NX31" s="102"/>
      <c r="NY31" s="44"/>
      <c r="NZ31" s="102"/>
      <c r="OA31" s="44"/>
      <c r="OB31" s="102"/>
      <c r="OC31" s="44"/>
      <c r="OD31" s="102"/>
      <c r="OE31" s="44"/>
      <c r="SO31" s="108"/>
      <c r="SP31" s="112"/>
      <c r="SQ31" s="102"/>
      <c r="SR31" s="44"/>
      <c r="SS31" s="102"/>
      <c r="ST31" s="44"/>
      <c r="SU31" s="102"/>
      <c r="SV31" s="44"/>
      <c r="SW31" s="102"/>
      <c r="SX31" s="44"/>
      <c r="SY31" s="102"/>
      <c r="SZ31" s="44"/>
      <c r="TA31" s="102"/>
      <c r="TB31" s="44"/>
      <c r="TC31" s="102"/>
      <c r="TD31" s="44"/>
      <c r="TE31" s="102"/>
      <c r="TF31" s="44"/>
      <c r="TG31" s="102"/>
      <c r="TH31" s="44"/>
      <c r="TI31" s="102"/>
      <c r="TJ31" s="44"/>
      <c r="VH31" s="112"/>
      <c r="VI31" s="102"/>
      <c r="VJ31" s="44"/>
      <c r="VK31" s="102"/>
      <c r="VL31" s="44"/>
      <c r="VM31" s="102"/>
      <c r="VN31" s="44"/>
      <c r="VO31" s="102"/>
      <c r="VP31" s="44"/>
      <c r="VQ31" s="102"/>
      <c r="VR31" s="44"/>
      <c r="VS31" s="102"/>
      <c r="VT31" s="44"/>
      <c r="VU31" s="8"/>
      <c r="VV31" s="44"/>
      <c r="VW31" s="8"/>
      <c r="VX31" s="44"/>
      <c r="VY31" s="8"/>
      <c r="VZ31" s="44"/>
      <c r="WA31" s="8"/>
      <c r="WB31" s="44"/>
      <c r="WC31" s="8"/>
      <c r="WD31" s="44"/>
    </row>
    <row r="32" spans="1:672" x14ac:dyDescent="0.35">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c r="CL32" s="101"/>
      <c r="CM32" s="101"/>
      <c r="CN32" s="101"/>
      <c r="CO32" s="101"/>
      <c r="CP32" s="101"/>
      <c r="CQ32" s="101"/>
      <c r="CR32" s="101"/>
      <c r="CS32" s="101"/>
      <c r="CT32" s="101"/>
      <c r="CU32" s="101"/>
      <c r="CV32" s="101"/>
      <c r="CW32" s="101"/>
      <c r="CX32" s="101"/>
      <c r="CY32" s="101"/>
      <c r="CZ32" s="101"/>
      <c r="DA32" s="101"/>
      <c r="DB32" s="101"/>
      <c r="DC32" s="101"/>
      <c r="DD32" s="101"/>
      <c r="DE32" s="101"/>
      <c r="DF32" s="101"/>
      <c r="DG32" s="101"/>
      <c r="DH32" s="101"/>
      <c r="DI32" s="101"/>
      <c r="DJ32" s="101"/>
      <c r="DK32" s="101"/>
      <c r="DL32" s="101"/>
      <c r="DM32" s="101"/>
      <c r="DN32" s="101"/>
      <c r="DO32" s="101"/>
      <c r="DP32" s="101"/>
      <c r="DQ32" s="101"/>
      <c r="DR32" s="101"/>
      <c r="DS32" s="101"/>
      <c r="DT32" s="101"/>
      <c r="DU32" s="101"/>
      <c r="DV32" s="101"/>
      <c r="DW32" s="101"/>
      <c r="DX32" s="101"/>
      <c r="DY32" s="101"/>
      <c r="DZ32" s="101"/>
      <c r="EA32" s="101"/>
      <c r="EB32" s="101"/>
      <c r="EC32" s="101"/>
      <c r="ED32" s="101"/>
      <c r="EE32" s="101"/>
      <c r="EF32" s="101"/>
      <c r="EG32" s="101"/>
      <c r="EH32" s="101"/>
      <c r="EI32" s="101"/>
      <c r="EJ32" s="101"/>
      <c r="EK32" s="101"/>
      <c r="EL32" s="101"/>
      <c r="EM32" s="101"/>
      <c r="EN32" s="101"/>
      <c r="EO32" s="101"/>
      <c r="EP32" s="101"/>
      <c r="EQ32" s="101"/>
      <c r="ER32" s="101"/>
      <c r="ES32" s="101"/>
      <c r="ET32" s="101"/>
      <c r="EU32" s="101"/>
      <c r="EV32" s="101"/>
      <c r="EW32" s="101"/>
      <c r="EX32" s="101"/>
      <c r="EY32" s="101"/>
      <c r="EZ32" s="101"/>
      <c r="FA32" s="101"/>
      <c r="FB32" s="101"/>
      <c r="FC32" s="101"/>
      <c r="FD32" s="101"/>
      <c r="FE32" s="101"/>
      <c r="FF32" s="101"/>
      <c r="FG32" s="101"/>
      <c r="FH32" s="101"/>
      <c r="FI32" s="101"/>
      <c r="FJ32" s="101"/>
      <c r="FK32" s="101"/>
      <c r="FL32" s="101"/>
      <c r="FM32" s="101"/>
      <c r="FN32" s="101"/>
      <c r="FO32" s="101"/>
      <c r="FP32" s="101"/>
      <c r="FQ32" s="101"/>
      <c r="FR32" s="101"/>
      <c r="FS32" s="101"/>
      <c r="FT32" s="101"/>
      <c r="FU32" s="101"/>
      <c r="FV32" s="101"/>
      <c r="FW32" s="101"/>
      <c r="FX32" s="101"/>
      <c r="FZ32" s="108"/>
      <c r="GA32" s="107"/>
      <c r="GB32" s="107"/>
      <c r="GC32" s="110"/>
      <c r="GD32" s="107"/>
      <c r="GE32" s="107"/>
      <c r="GF32" s="107"/>
      <c r="GG32" s="110"/>
      <c r="GH32" s="107"/>
      <c r="GI32" s="107"/>
      <c r="GJ32" s="107"/>
      <c r="GK32" s="107"/>
      <c r="LM32" s="44"/>
      <c r="NE32" s="107"/>
      <c r="NF32" s="108"/>
      <c r="NG32" s="113"/>
      <c r="NH32" s="113"/>
      <c r="NI32" s="113"/>
      <c r="NJ32" s="113"/>
      <c r="NK32" s="113"/>
      <c r="NL32" s="113"/>
      <c r="NM32" s="113"/>
      <c r="NN32" s="113"/>
      <c r="NO32" s="113"/>
      <c r="NP32" s="113"/>
      <c r="NQ32" s="113"/>
      <c r="NR32" s="113"/>
      <c r="NS32" s="113"/>
      <c r="NT32" s="113"/>
      <c r="NU32" s="113"/>
      <c r="NV32" s="113"/>
      <c r="NW32" s="113"/>
      <c r="NX32" s="113"/>
      <c r="NY32" s="113"/>
      <c r="NZ32" s="113"/>
      <c r="OA32" s="113"/>
      <c r="OB32" s="113"/>
      <c r="OC32" s="113"/>
      <c r="OD32" s="113"/>
      <c r="OE32" s="113"/>
      <c r="SO32" s="108"/>
      <c r="SP32" s="113"/>
      <c r="SQ32" s="113"/>
      <c r="SR32" s="113"/>
      <c r="SS32" s="113"/>
      <c r="ST32" s="113"/>
      <c r="SU32" s="113"/>
      <c r="SV32" s="113"/>
      <c r="SW32" s="113"/>
      <c r="SX32" s="113"/>
      <c r="SY32" s="113"/>
      <c r="SZ32" s="113"/>
      <c r="TA32" s="113"/>
      <c r="TB32" s="113"/>
      <c r="TC32" s="113"/>
      <c r="TD32" s="113"/>
      <c r="TE32" s="113"/>
      <c r="TF32" s="44"/>
      <c r="TG32" s="102"/>
      <c r="TH32" s="44"/>
      <c r="TI32" s="113"/>
      <c r="TJ32" s="113"/>
    </row>
    <row r="33" spans="1:672" x14ac:dyDescent="0.35">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101"/>
      <c r="CM33" s="101"/>
      <c r="CN33" s="101"/>
      <c r="CO33" s="101"/>
      <c r="CP33" s="101"/>
      <c r="CQ33" s="101"/>
      <c r="CR33" s="101"/>
      <c r="CS33" s="101"/>
      <c r="CT33" s="101"/>
      <c r="CU33" s="101"/>
      <c r="CV33" s="101"/>
      <c r="CW33" s="101"/>
      <c r="CX33" s="101"/>
      <c r="CY33" s="101"/>
      <c r="CZ33" s="101"/>
      <c r="DA33" s="101"/>
      <c r="DB33" s="101"/>
      <c r="DC33" s="101"/>
      <c r="DD33" s="101"/>
      <c r="DE33" s="101"/>
      <c r="DF33" s="101"/>
      <c r="DG33" s="101"/>
      <c r="DH33" s="101"/>
      <c r="DI33" s="101"/>
      <c r="DJ33" s="101"/>
      <c r="DK33" s="101"/>
      <c r="DL33" s="101"/>
      <c r="DM33" s="101"/>
      <c r="DN33" s="101"/>
      <c r="DO33" s="101"/>
      <c r="DP33" s="101"/>
      <c r="DQ33" s="101"/>
      <c r="DR33" s="101"/>
      <c r="DS33" s="101"/>
      <c r="DT33" s="101"/>
      <c r="DU33" s="101"/>
      <c r="DV33" s="101"/>
      <c r="DW33" s="101"/>
      <c r="DX33" s="101"/>
      <c r="DY33" s="101"/>
      <c r="DZ33" s="101"/>
      <c r="EA33" s="101"/>
      <c r="EB33" s="101"/>
      <c r="EC33" s="101"/>
      <c r="ED33" s="101"/>
      <c r="EE33" s="101"/>
      <c r="EF33" s="101"/>
      <c r="EG33" s="101"/>
      <c r="EH33" s="101"/>
      <c r="EI33" s="101"/>
      <c r="EJ33" s="101"/>
      <c r="EK33" s="101"/>
      <c r="EL33" s="101"/>
      <c r="EM33" s="101"/>
      <c r="EN33" s="101"/>
      <c r="EO33" s="101"/>
      <c r="EP33" s="101"/>
      <c r="EQ33" s="101"/>
      <c r="ER33" s="101"/>
      <c r="ES33" s="101"/>
      <c r="ET33" s="101"/>
      <c r="EU33" s="101"/>
      <c r="EV33" s="101"/>
      <c r="EW33" s="101"/>
      <c r="EX33" s="101"/>
      <c r="EY33" s="101"/>
      <c r="EZ33" s="101"/>
      <c r="FA33" s="101"/>
      <c r="FB33" s="101"/>
      <c r="FC33" s="101"/>
      <c r="FD33" s="101"/>
      <c r="FE33" s="101"/>
      <c r="FF33" s="101"/>
      <c r="FG33" s="101"/>
      <c r="FH33" s="101"/>
      <c r="FI33" s="101"/>
      <c r="FJ33" s="101"/>
      <c r="FK33" s="101"/>
      <c r="FL33" s="101"/>
      <c r="FM33" s="101"/>
      <c r="FN33" s="101"/>
      <c r="FO33" s="101"/>
      <c r="FP33" s="101"/>
      <c r="FQ33" s="101"/>
      <c r="FR33" s="101"/>
      <c r="FS33" s="101"/>
      <c r="FT33" s="101"/>
      <c r="FU33" s="101"/>
      <c r="FV33" s="101"/>
      <c r="FW33" s="101"/>
      <c r="FX33" s="101"/>
      <c r="GC33" s="30"/>
      <c r="GG33" s="30"/>
      <c r="JA33"/>
      <c r="JB33"/>
      <c r="JC33"/>
      <c r="JD33"/>
      <c r="JE33"/>
      <c r="LM33" s="44"/>
      <c r="NE33" s="107"/>
      <c r="NF33" s="108"/>
      <c r="NG33" s="113"/>
      <c r="NH33" s="113"/>
      <c r="NI33" s="113"/>
      <c r="NJ33" s="113"/>
      <c r="NK33" s="113"/>
      <c r="NL33" s="113"/>
      <c r="NM33" s="113"/>
      <c r="NN33" s="113"/>
      <c r="NO33" s="113"/>
      <c r="NP33" s="113"/>
      <c r="NQ33" s="113"/>
      <c r="NR33" s="113"/>
      <c r="NS33" s="113"/>
      <c r="NT33" s="113"/>
      <c r="NU33" s="113"/>
      <c r="NV33" s="113"/>
      <c r="NW33" s="113"/>
      <c r="NX33" s="113"/>
      <c r="NY33" s="113"/>
      <c r="NZ33" s="113"/>
      <c r="OA33" s="113"/>
      <c r="OB33" s="113"/>
      <c r="OC33" s="113"/>
      <c r="OD33" s="113"/>
      <c r="OE33" s="113"/>
      <c r="SO33" s="108"/>
      <c r="SP33" s="113"/>
      <c r="SQ33" s="113"/>
      <c r="SR33" s="113"/>
      <c r="SS33" s="113"/>
      <c r="ST33" s="113"/>
      <c r="SU33" s="113"/>
      <c r="SV33" s="113"/>
      <c r="SW33" s="113"/>
      <c r="SX33" s="113"/>
      <c r="SY33" s="113"/>
      <c r="SZ33" s="113"/>
      <c r="TA33" s="113"/>
      <c r="TB33" s="113"/>
      <c r="TC33" s="113"/>
      <c r="TD33" s="113"/>
      <c r="TE33" s="113"/>
      <c r="TF33" s="44"/>
      <c r="TG33" s="102"/>
      <c r="TH33" s="44"/>
      <c r="TI33" s="113"/>
      <c r="TJ33" s="113"/>
    </row>
    <row r="34" spans="1:672" s="2" customFormat="1" x14ac:dyDescent="0.35">
      <c r="A34" s="8"/>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B34" s="101"/>
      <c r="CC34" s="101"/>
      <c r="CD34" s="101"/>
      <c r="CE34" s="101"/>
      <c r="CF34" s="101"/>
      <c r="CG34" s="101"/>
      <c r="CH34" s="101"/>
      <c r="CI34" s="101"/>
      <c r="CJ34" s="101"/>
      <c r="CK34" s="101"/>
      <c r="CL34" s="101"/>
      <c r="CM34" s="101"/>
      <c r="CN34" s="101"/>
      <c r="CO34" s="101"/>
      <c r="CP34" s="101"/>
      <c r="CQ34" s="101"/>
      <c r="CR34" s="101"/>
      <c r="CS34" s="101"/>
      <c r="CT34" s="101"/>
      <c r="CU34" s="101"/>
      <c r="CV34" s="101"/>
      <c r="CW34" s="101"/>
      <c r="CX34" s="101"/>
      <c r="CY34" s="101"/>
      <c r="CZ34" s="101"/>
      <c r="DA34" s="101"/>
      <c r="DB34" s="101"/>
      <c r="DC34" s="101"/>
      <c r="DD34" s="101"/>
      <c r="DE34" s="101"/>
      <c r="DF34" s="101"/>
      <c r="DG34" s="101"/>
      <c r="DH34" s="101"/>
      <c r="DI34" s="101"/>
      <c r="DJ34" s="101"/>
      <c r="DK34" s="101"/>
      <c r="DL34" s="101"/>
      <c r="DM34" s="101"/>
      <c r="DN34" s="101"/>
      <c r="DO34" s="101"/>
      <c r="DP34" s="101"/>
      <c r="DQ34" s="101"/>
      <c r="DR34" s="101"/>
      <c r="DS34" s="101"/>
      <c r="DT34" s="101"/>
      <c r="DU34" s="101"/>
      <c r="DV34" s="101"/>
      <c r="DW34" s="101"/>
      <c r="DX34" s="101"/>
      <c r="DY34" s="101"/>
      <c r="DZ34" s="101"/>
      <c r="EA34" s="101"/>
      <c r="EB34" s="101"/>
      <c r="EC34" s="101"/>
      <c r="ED34" s="101"/>
      <c r="EE34" s="101"/>
      <c r="EF34" s="101"/>
      <c r="EG34" s="101"/>
      <c r="EH34" s="101"/>
      <c r="EI34" s="101"/>
      <c r="EJ34" s="101"/>
      <c r="EK34" s="101"/>
      <c r="EL34" s="101"/>
      <c r="EM34" s="101"/>
      <c r="EN34" s="101"/>
      <c r="EO34" s="101"/>
      <c r="EP34" s="101"/>
      <c r="EQ34" s="101"/>
      <c r="ER34" s="101"/>
      <c r="ES34" s="101"/>
      <c r="ET34" s="101"/>
      <c r="EU34" s="101"/>
      <c r="EV34" s="101"/>
      <c r="EW34" s="101"/>
      <c r="EX34" s="101"/>
      <c r="EY34" s="101"/>
      <c r="EZ34" s="101"/>
      <c r="FA34" s="101"/>
      <c r="FB34" s="101"/>
      <c r="FC34" s="101"/>
      <c r="FD34" s="101"/>
      <c r="FE34" s="101"/>
      <c r="FF34" s="101"/>
      <c r="FG34" s="101"/>
      <c r="FH34" s="101"/>
      <c r="FI34" s="101"/>
      <c r="FJ34" s="101"/>
      <c r="FK34" s="101"/>
      <c r="FL34" s="101"/>
      <c r="FM34" s="101"/>
      <c r="FN34" s="101"/>
      <c r="FO34" s="101"/>
      <c r="FP34" s="101"/>
      <c r="FQ34" s="101"/>
      <c r="FR34" s="101"/>
      <c r="FS34" s="101"/>
      <c r="FT34" s="101"/>
      <c r="FU34" s="101"/>
      <c r="FV34" s="101"/>
      <c r="FW34" s="101"/>
      <c r="FX34" s="101"/>
      <c r="GA34" s="8"/>
      <c r="GB34" s="8"/>
      <c r="GC34" s="13"/>
      <c r="GD34" s="8"/>
      <c r="GE34" s="8"/>
      <c r="GF34" s="8"/>
      <c r="GG34" s="13"/>
      <c r="GH34" s="8"/>
      <c r="GI34" s="8"/>
      <c r="GJ34" s="8"/>
      <c r="GK34" s="8"/>
      <c r="GL34" s="8"/>
      <c r="GM34" s="8"/>
      <c r="GN34" s="8"/>
      <c r="GO34" s="8"/>
      <c r="GP34" s="8"/>
      <c r="GQ34" s="8"/>
      <c r="GR34" s="8"/>
      <c r="GS34" s="8"/>
      <c r="GT34" s="8"/>
      <c r="GU34" s="8"/>
      <c r="GV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JA34"/>
      <c r="JB34"/>
      <c r="JC34"/>
      <c r="JD34"/>
      <c r="JE34"/>
      <c r="JF34"/>
      <c r="JG34"/>
      <c r="JO34" s="8"/>
      <c r="JP34" s="8"/>
      <c r="JQ34" s="8"/>
      <c r="LM34" s="44"/>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102"/>
      <c r="NF34" s="125"/>
      <c r="NG34" s="102"/>
      <c r="NH34" s="102"/>
      <c r="NI34" s="102"/>
      <c r="NJ34" s="113"/>
      <c r="NK34" s="113"/>
      <c r="NL34" s="102"/>
      <c r="NM34" s="102"/>
      <c r="NN34" s="102"/>
      <c r="NO34" s="102"/>
      <c r="NP34" s="102"/>
      <c r="NQ34" s="102"/>
      <c r="NR34" s="102"/>
      <c r="NS34" s="102"/>
      <c r="NT34" s="102"/>
      <c r="NU34" s="102"/>
      <c r="NV34" s="102"/>
      <c r="NW34" s="102"/>
      <c r="NX34" s="102"/>
      <c r="NY34" s="102"/>
      <c r="NZ34" s="102"/>
      <c r="OA34" s="102"/>
      <c r="OB34" s="102"/>
      <c r="OC34" s="102"/>
      <c r="OD34" s="102"/>
      <c r="OE34" s="102"/>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125"/>
      <c r="SP34" s="102"/>
      <c r="SQ34" s="102"/>
      <c r="SR34" s="102"/>
      <c r="SS34" s="102"/>
      <c r="ST34" s="102"/>
      <c r="SU34" s="102"/>
      <c r="SV34" s="102"/>
      <c r="SW34" s="102"/>
      <c r="SX34" s="102"/>
      <c r="SY34" s="102"/>
      <c r="SZ34" s="102"/>
      <c r="TA34" s="102"/>
      <c r="TB34" s="102"/>
      <c r="TC34" s="102"/>
      <c r="TD34" s="102"/>
      <c r="TE34" s="102"/>
      <c r="TF34" s="102"/>
      <c r="TG34" s="102"/>
      <c r="TH34" s="102"/>
      <c r="TI34" s="102"/>
      <c r="TJ34" s="102"/>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row>
    <row r="35" spans="1:672" s="2" customFormat="1" x14ac:dyDescent="0.35">
      <c r="A35" s="8"/>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101"/>
      <c r="CM35" s="101"/>
      <c r="CN35" s="101"/>
      <c r="CO35" s="101"/>
      <c r="CP35" s="101"/>
      <c r="CQ35" s="101"/>
      <c r="CR35" s="101"/>
      <c r="CS35" s="101"/>
      <c r="CT35" s="101"/>
      <c r="CU35" s="101"/>
      <c r="CV35" s="101"/>
      <c r="CW35" s="101"/>
      <c r="CX35" s="101"/>
      <c r="CY35" s="101"/>
      <c r="CZ35" s="101"/>
      <c r="DA35" s="101"/>
      <c r="DB35" s="101"/>
      <c r="DC35" s="101"/>
      <c r="DD35" s="101"/>
      <c r="DE35" s="101"/>
      <c r="DF35" s="101"/>
      <c r="DG35" s="101"/>
      <c r="DH35" s="101"/>
      <c r="DI35" s="101"/>
      <c r="DJ35" s="101"/>
      <c r="DK35" s="101"/>
      <c r="DL35" s="101"/>
      <c r="DM35" s="101"/>
      <c r="DN35" s="101"/>
      <c r="DO35" s="101"/>
      <c r="DP35" s="101"/>
      <c r="DQ35" s="101"/>
      <c r="DR35" s="101"/>
      <c r="DS35" s="101"/>
      <c r="DT35" s="101"/>
      <c r="DU35" s="101"/>
      <c r="DV35" s="101"/>
      <c r="DW35" s="101"/>
      <c r="DX35" s="101"/>
      <c r="DY35" s="101"/>
      <c r="DZ35" s="101"/>
      <c r="EA35" s="101"/>
      <c r="EB35" s="101"/>
      <c r="EC35" s="101"/>
      <c r="ED35" s="101"/>
      <c r="EE35" s="101"/>
      <c r="EF35" s="101"/>
      <c r="EG35" s="101"/>
      <c r="EH35" s="101"/>
      <c r="EI35" s="101"/>
      <c r="EJ35" s="101"/>
      <c r="EK35" s="101"/>
      <c r="EL35" s="101"/>
      <c r="EM35" s="101"/>
      <c r="EN35" s="101"/>
      <c r="EO35" s="101"/>
      <c r="EP35" s="101"/>
      <c r="EQ35" s="101"/>
      <c r="ER35" s="101"/>
      <c r="ES35" s="101"/>
      <c r="ET35" s="101"/>
      <c r="EU35" s="101"/>
      <c r="EV35" s="101"/>
      <c r="EW35" s="101"/>
      <c r="EX35" s="101"/>
      <c r="EY35" s="101"/>
      <c r="EZ35" s="101"/>
      <c r="FA35" s="101"/>
      <c r="FB35" s="101"/>
      <c r="FC35" s="101"/>
      <c r="FD35" s="101"/>
      <c r="FE35" s="101"/>
      <c r="FF35" s="101"/>
      <c r="FG35" s="101"/>
      <c r="FH35" s="101"/>
      <c r="FI35" s="101"/>
      <c r="FJ35" s="101"/>
      <c r="FK35" s="101"/>
      <c r="FL35" s="101"/>
      <c r="FM35" s="101"/>
      <c r="FN35" s="101"/>
      <c r="FO35" s="101"/>
      <c r="FP35" s="101"/>
      <c r="FQ35" s="101"/>
      <c r="FR35" s="101"/>
      <c r="FS35" s="101"/>
      <c r="FT35" s="101"/>
      <c r="FU35" s="101"/>
      <c r="FV35" s="101"/>
      <c r="FW35" s="101"/>
      <c r="FX35" s="101"/>
      <c r="GA35" s="8"/>
      <c r="GB35" s="8"/>
      <c r="GC35" s="13"/>
      <c r="GD35" s="8"/>
      <c r="GE35" s="8"/>
      <c r="GF35" s="8"/>
      <c r="GG35" s="13"/>
      <c r="GH35" s="8"/>
      <c r="GI35" s="8"/>
      <c r="GJ35" s="8"/>
      <c r="GK35" s="8"/>
      <c r="GL35" s="8"/>
      <c r="GM35" s="8"/>
      <c r="GN35" s="8"/>
      <c r="GO35" s="8"/>
      <c r="GP35" s="8"/>
      <c r="GQ35" s="8"/>
      <c r="GR35" s="8"/>
      <c r="GS35" s="8"/>
      <c r="GT35" s="8"/>
      <c r="GU35" s="8"/>
      <c r="GV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JA35"/>
      <c r="JB35"/>
      <c r="JC35"/>
      <c r="JD35"/>
      <c r="JE35"/>
      <c r="JF35"/>
      <c r="JG35"/>
      <c r="JO35" s="8"/>
      <c r="JP35" s="8"/>
      <c r="JQ35" s="8"/>
      <c r="JS35" s="8"/>
      <c r="JT35" s="42"/>
      <c r="JU35" s="44"/>
      <c r="JV35" s="44"/>
      <c r="JW35" s="42"/>
      <c r="JX35" s="44"/>
      <c r="JY35" s="44"/>
      <c r="JZ35" s="42"/>
      <c r="KA35" s="44"/>
      <c r="KB35" s="44"/>
      <c r="KC35" s="42"/>
      <c r="KD35" s="44"/>
      <c r="KE35" s="44"/>
      <c r="KF35" s="42"/>
      <c r="KG35" s="44"/>
      <c r="KH35" s="44"/>
      <c r="KI35" s="42"/>
      <c r="KJ35" s="44"/>
      <c r="KK35" s="44"/>
      <c r="KL35" s="42"/>
      <c r="KM35" s="44"/>
      <c r="KN35" s="44"/>
      <c r="KO35" s="42"/>
      <c r="KP35" s="44"/>
      <c r="KQ35" s="44"/>
      <c r="KR35" s="42"/>
      <c r="KS35" s="44"/>
      <c r="KT35" s="44"/>
      <c r="KU35" s="42"/>
      <c r="KV35" s="44"/>
      <c r="KW35" s="44"/>
      <c r="KX35" s="42"/>
      <c r="KY35" s="44"/>
      <c r="KZ35" s="44"/>
      <c r="LA35" s="42"/>
      <c r="LB35" s="44"/>
      <c r="LC35" s="44"/>
      <c r="LD35" s="42"/>
      <c r="LE35" s="44"/>
      <c r="LF35" s="44"/>
      <c r="LG35" s="42"/>
      <c r="LH35" s="44"/>
      <c r="LI35" s="44"/>
      <c r="LJ35" s="42"/>
      <c r="LK35" s="44"/>
      <c r="LL35" s="44"/>
      <c r="LM35" s="44"/>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102"/>
      <c r="NF35" s="125"/>
      <c r="NG35" s="102"/>
      <c r="NH35" s="102"/>
      <c r="NI35" s="102"/>
      <c r="NJ35" s="102"/>
      <c r="NK35" s="102"/>
      <c r="NL35" s="102"/>
      <c r="NM35" s="102"/>
      <c r="NN35" s="102"/>
      <c r="NO35" s="102"/>
      <c r="NP35" s="102"/>
      <c r="NQ35" s="102"/>
      <c r="NR35" s="102"/>
      <c r="NS35" s="102"/>
      <c r="NT35" s="102"/>
      <c r="NU35" s="102"/>
      <c r="NV35" s="102"/>
      <c r="NW35" s="102"/>
      <c r="NX35" s="102"/>
      <c r="NY35" s="102"/>
      <c r="NZ35" s="102"/>
      <c r="OA35" s="102"/>
      <c r="OB35" s="102"/>
      <c r="OC35" s="102"/>
      <c r="OD35" s="102"/>
      <c r="OE35" s="102"/>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125"/>
      <c r="SP35" s="102"/>
      <c r="SQ35" s="102"/>
      <c r="SR35" s="102"/>
      <c r="SS35" s="102"/>
      <c r="ST35" s="102"/>
      <c r="SU35" s="102"/>
      <c r="SV35" s="102"/>
      <c r="SW35" s="102"/>
      <c r="SX35" s="102"/>
      <c r="SY35" s="102"/>
      <c r="SZ35" s="102"/>
      <c r="TA35" s="102"/>
      <c r="TB35" s="102"/>
      <c r="TC35" s="102"/>
      <c r="TD35" s="102"/>
      <c r="TE35" s="102"/>
      <c r="TF35" s="102"/>
      <c r="TG35" s="102"/>
      <c r="TH35" s="102"/>
      <c r="TI35" s="102"/>
      <c r="TJ35" s="102"/>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row>
    <row r="36" spans="1:672" s="49" customFormat="1" x14ac:dyDescent="0.35">
      <c r="A36" s="45"/>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CB36" s="101"/>
      <c r="CC36" s="101"/>
      <c r="CD36" s="101"/>
      <c r="CE36" s="101"/>
      <c r="CF36" s="101"/>
      <c r="CG36" s="101"/>
      <c r="CH36" s="101"/>
      <c r="CI36" s="101"/>
      <c r="CJ36" s="101"/>
      <c r="CK36" s="101"/>
      <c r="CL36" s="101"/>
      <c r="CM36" s="101"/>
      <c r="CN36" s="101"/>
      <c r="CO36" s="101"/>
      <c r="CP36" s="101"/>
      <c r="CQ36" s="101"/>
      <c r="CR36" s="101"/>
      <c r="CS36" s="101"/>
      <c r="CT36" s="101"/>
      <c r="CU36" s="101"/>
      <c r="CV36" s="101"/>
      <c r="CW36" s="101"/>
      <c r="CX36" s="101"/>
      <c r="CY36" s="101"/>
      <c r="CZ36" s="101"/>
      <c r="DA36" s="101"/>
      <c r="DB36" s="101"/>
      <c r="DC36" s="101"/>
      <c r="DD36" s="101"/>
      <c r="DE36" s="101"/>
      <c r="DF36" s="101"/>
      <c r="DG36" s="101"/>
      <c r="DH36" s="101"/>
      <c r="DI36" s="101"/>
      <c r="DJ36" s="101"/>
      <c r="DK36" s="101"/>
      <c r="DL36" s="101"/>
      <c r="DM36" s="101"/>
      <c r="DN36" s="101"/>
      <c r="DO36" s="101"/>
      <c r="DP36" s="101"/>
      <c r="DQ36" s="101"/>
      <c r="DR36" s="101"/>
      <c r="DS36" s="101"/>
      <c r="DT36" s="101"/>
      <c r="DU36" s="101"/>
      <c r="DV36" s="101"/>
      <c r="DW36" s="101"/>
      <c r="DX36" s="101"/>
      <c r="DY36" s="101"/>
      <c r="DZ36" s="101"/>
      <c r="EA36" s="101"/>
      <c r="EB36" s="101"/>
      <c r="EC36" s="101"/>
      <c r="ED36" s="101"/>
      <c r="EE36" s="101"/>
      <c r="EF36" s="101"/>
      <c r="EG36" s="101"/>
      <c r="EH36" s="101"/>
      <c r="EI36" s="101"/>
      <c r="EJ36" s="101"/>
      <c r="EK36" s="101"/>
      <c r="EL36" s="101"/>
      <c r="EM36" s="101"/>
      <c r="EN36" s="101"/>
      <c r="EO36" s="101"/>
      <c r="EP36" s="101"/>
      <c r="EQ36" s="101"/>
      <c r="ER36" s="101"/>
      <c r="ES36" s="101"/>
      <c r="ET36" s="101"/>
      <c r="EU36" s="101"/>
      <c r="EV36" s="101"/>
      <c r="EW36" s="101"/>
      <c r="EX36" s="101"/>
      <c r="EY36" s="101"/>
      <c r="EZ36" s="101"/>
      <c r="FA36" s="101"/>
      <c r="FB36" s="101"/>
      <c r="FC36" s="101"/>
      <c r="FD36" s="101"/>
      <c r="FE36" s="101"/>
      <c r="FF36" s="101"/>
      <c r="FG36" s="101"/>
      <c r="FH36" s="101"/>
      <c r="FI36" s="101"/>
      <c r="FJ36" s="101"/>
      <c r="FK36" s="101"/>
      <c r="FL36" s="101"/>
      <c r="FM36" s="101"/>
      <c r="FN36" s="101"/>
      <c r="FO36" s="101"/>
      <c r="FP36" s="101"/>
      <c r="FQ36" s="101"/>
      <c r="FR36" s="101"/>
      <c r="FS36" s="101"/>
      <c r="FT36" s="101"/>
      <c r="FU36" s="101"/>
      <c r="FV36" s="101"/>
      <c r="FW36" s="101"/>
      <c r="FX36" s="101"/>
      <c r="GA36" s="45"/>
      <c r="GB36" s="45"/>
      <c r="GC36" s="50"/>
      <c r="GD36" s="45"/>
      <c r="GE36" s="45"/>
      <c r="GF36" s="45"/>
      <c r="GG36" s="50"/>
      <c r="GH36" s="45"/>
      <c r="GI36" s="45"/>
      <c r="GJ36" s="45"/>
      <c r="GK36" s="45"/>
      <c r="GL36" s="45"/>
      <c r="GM36" s="45"/>
      <c r="GN36" s="45"/>
      <c r="GO36" s="45"/>
      <c r="GP36" s="45"/>
      <c r="GQ36" s="45"/>
      <c r="GR36" s="45"/>
      <c r="GS36" s="45"/>
      <c r="GT36" s="45"/>
      <c r="GU36" s="45"/>
      <c r="GV36" s="45"/>
      <c r="GX36" s="45"/>
      <c r="GY36" s="45"/>
      <c r="GZ36" s="45"/>
      <c r="HA36" s="45"/>
      <c r="HB36" s="45"/>
      <c r="HC36" s="45"/>
      <c r="HD36" s="45"/>
      <c r="HE36" s="45"/>
      <c r="HF36" s="45"/>
      <c r="HG36" s="45"/>
      <c r="HH36" s="45"/>
      <c r="HI36" s="45"/>
      <c r="HJ36" s="45"/>
      <c r="HK36" s="45"/>
      <c r="HL36" s="45"/>
      <c r="HM36" s="45"/>
      <c r="HN36" s="45"/>
      <c r="HO36" s="45"/>
      <c r="HP36" s="45"/>
      <c r="HQ36" s="45"/>
      <c r="HR36" s="45"/>
      <c r="HS36" s="45"/>
      <c r="HT36" s="45"/>
      <c r="HU36" s="45"/>
      <c r="HV36" s="45"/>
      <c r="HW36" s="45"/>
      <c r="HX36" s="45"/>
      <c r="HY36" s="45"/>
      <c r="HZ36" s="45"/>
      <c r="IA36" s="45"/>
      <c r="IB36" s="45"/>
      <c r="IC36" s="45"/>
      <c r="ID36" s="45"/>
      <c r="IE36" s="45"/>
      <c r="IF36" s="45"/>
      <c r="IG36" s="45"/>
      <c r="IH36" s="45"/>
      <c r="JA36"/>
      <c r="JB36"/>
      <c r="JC36"/>
      <c r="JD36"/>
      <c r="JE36"/>
      <c r="JF36"/>
      <c r="JG36"/>
      <c r="JO36" s="45"/>
      <c r="JP36" s="45"/>
      <c r="JQ36" s="45"/>
      <c r="JS36" s="45"/>
      <c r="JT36" s="45"/>
      <c r="JU36" s="45"/>
      <c r="JV36" s="45"/>
      <c r="JW36" s="45"/>
      <c r="JX36" s="45"/>
      <c r="JY36" s="45"/>
      <c r="JZ36" s="45"/>
      <c r="KA36" s="45"/>
      <c r="KB36" s="45"/>
      <c r="KC36" s="45"/>
      <c r="KD36" s="45"/>
      <c r="KE36" s="45"/>
      <c r="KF36" s="45"/>
      <c r="KG36" s="45"/>
      <c r="KH36" s="45"/>
      <c r="KI36" s="45"/>
      <c r="KJ36" s="45"/>
      <c r="KK36" s="45"/>
      <c r="KL36" s="45"/>
      <c r="KM36" s="45"/>
      <c r="KN36" s="45"/>
      <c r="KO36" s="45"/>
      <c r="KP36" s="45"/>
      <c r="KQ36" s="45"/>
      <c r="KR36" s="45"/>
      <c r="KS36" s="45"/>
      <c r="KT36" s="45"/>
      <c r="KU36" s="45"/>
      <c r="KV36" s="45"/>
      <c r="KW36" s="45"/>
      <c r="LO36" s="45"/>
      <c r="LP36" s="45"/>
      <c r="LQ36" s="45"/>
      <c r="LR36" s="45"/>
      <c r="LS36" s="45"/>
      <c r="LT36" s="45"/>
      <c r="LU36" s="45"/>
      <c r="LV36" s="45"/>
      <c r="LW36" s="45"/>
      <c r="LX36" s="45"/>
      <c r="LY36" s="45"/>
      <c r="LZ36" s="45"/>
      <c r="MA36" s="45"/>
      <c r="MB36" s="45"/>
      <c r="MC36" s="45"/>
      <c r="MD36" s="45"/>
      <c r="ME36" s="45"/>
      <c r="MF36" s="45"/>
      <c r="MG36" s="45"/>
      <c r="MH36" s="45"/>
      <c r="MI36" s="45"/>
      <c r="MJ36" s="45"/>
      <c r="MK36" s="45"/>
      <c r="ML36" s="45"/>
      <c r="MM36" s="45"/>
      <c r="MN36" s="45"/>
      <c r="MO36" s="45"/>
      <c r="MP36" s="45"/>
      <c r="MQ36" s="45"/>
      <c r="MR36" s="45"/>
      <c r="MS36" s="45"/>
      <c r="MT36" s="45"/>
      <c r="MU36" s="45"/>
      <c r="MV36" s="45"/>
      <c r="MW36" s="45"/>
      <c r="MX36" s="45"/>
      <c r="MY36" s="45"/>
      <c r="MZ36" s="45"/>
      <c r="NA36" s="45"/>
      <c r="NB36" s="45"/>
      <c r="NC36" s="45"/>
      <c r="ND36" s="45"/>
      <c r="NE36" s="123"/>
      <c r="NF36" s="126"/>
      <c r="NG36" s="123"/>
      <c r="NH36" s="127"/>
      <c r="NI36" s="123"/>
      <c r="NJ36" s="123"/>
      <c r="NK36" s="128"/>
      <c r="NL36" s="123"/>
      <c r="NM36" s="123"/>
      <c r="NN36" s="123"/>
      <c r="NO36" s="123"/>
      <c r="NP36" s="123"/>
      <c r="NQ36" s="123"/>
      <c r="NR36" s="123"/>
      <c r="NS36" s="123"/>
      <c r="NT36" s="123"/>
      <c r="NU36" s="123"/>
      <c r="NV36" s="123"/>
      <c r="NW36" s="123"/>
      <c r="NX36" s="123"/>
      <c r="NY36" s="123"/>
      <c r="NZ36" s="123"/>
      <c r="OA36" s="123"/>
      <c r="OB36" s="123"/>
      <c r="OC36" s="123"/>
      <c r="OD36" s="123"/>
      <c r="OE36" s="123"/>
      <c r="OF36" s="45"/>
      <c r="OG36" s="45"/>
      <c r="OH36" s="45"/>
      <c r="OI36" s="45"/>
      <c r="OJ36" s="45"/>
      <c r="OK36" s="45"/>
      <c r="OL36" s="45"/>
      <c r="OM36" s="45"/>
      <c r="ON36" s="45"/>
      <c r="OO36" s="45"/>
      <c r="OP36" s="45"/>
      <c r="OQ36" s="45"/>
      <c r="OR36" s="45"/>
      <c r="OS36" s="45"/>
      <c r="OT36" s="45"/>
      <c r="OU36" s="45"/>
      <c r="OV36" s="45"/>
      <c r="OW36" s="45"/>
      <c r="OX36" s="45"/>
      <c r="OY36" s="45"/>
      <c r="OZ36" s="45"/>
      <c r="PA36" s="45"/>
      <c r="PB36" s="45"/>
      <c r="PC36" s="45"/>
      <c r="PD36" s="45"/>
      <c r="PE36" s="45"/>
      <c r="PF36" s="45"/>
      <c r="PG36" s="45"/>
      <c r="PH36" s="45"/>
      <c r="PI36" s="45"/>
      <c r="PJ36" s="45"/>
      <c r="PK36" s="45"/>
      <c r="PL36" s="45"/>
      <c r="PM36" s="45"/>
      <c r="PN36" s="45"/>
      <c r="PO36" s="45"/>
      <c r="PQ36" s="45"/>
      <c r="PR36" s="45"/>
      <c r="PS36" s="45"/>
      <c r="PT36" s="45"/>
      <c r="PU36" s="45"/>
      <c r="PV36" s="45"/>
      <c r="PW36" s="45"/>
      <c r="PX36" s="45"/>
      <c r="PY36" s="45"/>
      <c r="PZ36" s="45"/>
      <c r="QA36" s="45"/>
      <c r="QB36" s="45"/>
      <c r="QC36" s="45"/>
      <c r="QD36" s="45"/>
      <c r="QE36" s="45"/>
      <c r="QF36" s="45"/>
      <c r="QG36" s="45"/>
      <c r="QH36" s="45"/>
      <c r="QI36" s="45"/>
      <c r="QJ36" s="45"/>
      <c r="QK36" s="45"/>
      <c r="QL36" s="45"/>
      <c r="QM36" s="45"/>
      <c r="QN36" s="45"/>
      <c r="QO36" s="45"/>
      <c r="QP36" s="45"/>
      <c r="QQ36" s="45"/>
      <c r="QR36" s="45"/>
      <c r="QS36" s="45"/>
      <c r="QT36" s="45"/>
      <c r="QU36" s="45"/>
      <c r="QV36" s="45"/>
      <c r="QW36" s="45"/>
      <c r="QX36" s="45"/>
      <c r="QY36" s="45"/>
      <c r="QZ36" s="45"/>
      <c r="RA36" s="45"/>
      <c r="RB36" s="45"/>
      <c r="RC36" s="45"/>
      <c r="RD36" s="45"/>
      <c r="RE36" s="45"/>
      <c r="RF36" s="45"/>
      <c r="RG36" s="45"/>
      <c r="RH36" s="45"/>
      <c r="RI36" s="45"/>
      <c r="RJ36" s="45"/>
      <c r="RK36" s="45"/>
      <c r="RL36" s="45"/>
      <c r="RM36" s="45"/>
      <c r="RN36" s="45"/>
      <c r="RO36" s="45"/>
      <c r="RP36" s="45"/>
      <c r="RQ36" s="45"/>
      <c r="RR36" s="45"/>
      <c r="RS36" s="45"/>
      <c r="RT36" s="45"/>
      <c r="RU36" s="45"/>
      <c r="RV36" s="45"/>
      <c r="RW36" s="45"/>
      <c r="RX36" s="45"/>
      <c r="RY36" s="45"/>
      <c r="RZ36" s="45"/>
      <c r="SA36" s="45"/>
      <c r="SB36" s="45"/>
      <c r="SC36" s="45"/>
      <c r="SD36" s="45"/>
      <c r="SE36" s="45"/>
      <c r="SF36" s="45"/>
      <c r="SG36" s="45"/>
      <c r="SH36" s="45"/>
      <c r="SI36" s="45"/>
      <c r="SJ36" s="45"/>
      <c r="SK36" s="45"/>
      <c r="SL36" s="45"/>
      <c r="SM36" s="45"/>
      <c r="SN36" s="45"/>
      <c r="SO36" s="126"/>
      <c r="SP36" s="123"/>
      <c r="SQ36" s="123"/>
      <c r="SR36" s="123"/>
      <c r="SS36" s="128"/>
      <c r="ST36" s="126"/>
      <c r="SU36" s="126"/>
      <c r="SV36" s="123"/>
      <c r="SW36" s="123"/>
      <c r="SX36" s="123"/>
      <c r="SY36" s="123"/>
      <c r="SZ36" s="123"/>
      <c r="TA36" s="123"/>
      <c r="TB36" s="123"/>
      <c r="TC36" s="123"/>
      <c r="TD36" s="123"/>
      <c r="TE36" s="123"/>
      <c r="TF36" s="123"/>
      <c r="TG36" s="123"/>
      <c r="TH36" s="123"/>
      <c r="TI36" s="123"/>
      <c r="TJ36" s="123"/>
      <c r="TK36" s="45"/>
      <c r="TL36" s="45"/>
      <c r="TM36" s="45"/>
      <c r="TN36" s="45"/>
      <c r="TO36" s="45"/>
      <c r="TP36" s="45"/>
      <c r="TQ36" s="45"/>
      <c r="TR36" s="45"/>
      <c r="TS36" s="45"/>
      <c r="TT36" s="45"/>
      <c r="TU36" s="45"/>
      <c r="TV36" s="45"/>
      <c r="TW36" s="45"/>
      <c r="TX36" s="45"/>
      <c r="TY36" s="45"/>
      <c r="TZ36" s="45"/>
      <c r="UA36" s="45"/>
      <c r="UB36" s="45"/>
      <c r="UC36" s="45"/>
      <c r="UD36" s="45"/>
      <c r="UE36" s="45"/>
      <c r="UF36" s="45"/>
      <c r="UG36" s="45"/>
      <c r="UH36" s="45"/>
      <c r="UI36" s="45"/>
      <c r="UJ36" s="45"/>
      <c r="UK36" s="45"/>
      <c r="UL36" s="45"/>
      <c r="UM36" s="45"/>
      <c r="UN36" s="45"/>
      <c r="UO36" s="45"/>
      <c r="UP36" s="45"/>
      <c r="UQ36" s="45"/>
      <c r="UR36" s="45"/>
      <c r="US36" s="45"/>
      <c r="UT36" s="45"/>
      <c r="UU36" s="45"/>
      <c r="UV36" s="45"/>
      <c r="UW36" s="45"/>
      <c r="UX36" s="45"/>
      <c r="UY36" s="45"/>
      <c r="UZ36" s="45"/>
      <c r="VA36" s="45"/>
      <c r="VB36" s="45"/>
      <c r="VC36" s="45"/>
      <c r="VD36" s="45"/>
      <c r="VE36" s="45"/>
      <c r="VF36" s="45"/>
      <c r="VH36" s="45"/>
      <c r="VI36" s="45"/>
      <c r="VJ36" s="45"/>
      <c r="VK36" s="45"/>
      <c r="VL36" s="45"/>
      <c r="VM36" s="45"/>
      <c r="VN36" s="45"/>
      <c r="VO36" s="45"/>
      <c r="VP36" s="45"/>
      <c r="VQ36" s="45"/>
      <c r="VR36" s="45"/>
      <c r="VS36" s="45"/>
      <c r="VT36" s="45"/>
      <c r="VU36" s="45"/>
      <c r="VV36" s="45"/>
      <c r="VW36" s="45"/>
      <c r="VX36" s="45"/>
      <c r="VY36" s="45"/>
      <c r="VZ36" s="45"/>
      <c r="WA36" s="45"/>
      <c r="WB36" s="45"/>
      <c r="WC36" s="45"/>
      <c r="WD36" s="45"/>
      <c r="WE36" s="45"/>
      <c r="WF36" s="45"/>
      <c r="WT36" s="45"/>
      <c r="WU36" s="45"/>
      <c r="WV36" s="45"/>
      <c r="WW36" s="45"/>
      <c r="WX36" s="45"/>
      <c r="WY36" s="45"/>
      <c r="WZ36" s="45"/>
      <c r="XA36" s="45"/>
      <c r="XB36" s="45"/>
      <c r="XC36" s="45"/>
      <c r="XD36" s="45"/>
      <c r="XE36" s="45"/>
      <c r="XF36" s="45"/>
      <c r="XG36" s="45"/>
      <c r="XH36" s="45"/>
      <c r="XI36" s="45"/>
      <c r="XJ36" s="45"/>
      <c r="XK36" s="45"/>
      <c r="XL36" s="45"/>
      <c r="XM36" s="45"/>
      <c r="XN36" s="45"/>
      <c r="XO36" s="45"/>
      <c r="XP36" s="45"/>
      <c r="XQ36" s="45"/>
      <c r="XR36" s="45"/>
      <c r="XS36" s="45"/>
      <c r="XT36" s="45"/>
      <c r="XU36" s="45"/>
      <c r="XV36" s="45"/>
      <c r="XW36" s="45"/>
      <c r="XX36" s="45"/>
      <c r="XY36" s="45"/>
      <c r="XZ36" s="45"/>
      <c r="YA36" s="45"/>
      <c r="YB36" s="45"/>
      <c r="YC36" s="45"/>
      <c r="YD36" s="45"/>
      <c r="YE36" s="45"/>
      <c r="YF36" s="45"/>
      <c r="YG36" s="45"/>
      <c r="YH36" s="45"/>
      <c r="YI36" s="45"/>
      <c r="YJ36" s="45"/>
      <c r="YK36" s="45"/>
      <c r="YL36" s="45"/>
      <c r="YM36" s="45"/>
      <c r="YN36" s="45"/>
      <c r="YO36" s="45"/>
      <c r="YP36" s="45"/>
      <c r="YQ36" s="45"/>
      <c r="YR36" s="45"/>
      <c r="YS36" s="45"/>
      <c r="YT36" s="45"/>
      <c r="YU36" s="45"/>
      <c r="YV36" s="45"/>
    </row>
    <row r="37" spans="1:672" s="2" customFormat="1" x14ac:dyDescent="0.35">
      <c r="A37" s="8"/>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CB37" s="101"/>
      <c r="CC37" s="101"/>
      <c r="CD37" s="101"/>
      <c r="CE37" s="101"/>
      <c r="CF37" s="101"/>
      <c r="CG37" s="101"/>
      <c r="CH37" s="101"/>
      <c r="CI37" s="101"/>
      <c r="CJ37" s="101"/>
      <c r="CK37" s="101"/>
      <c r="CL37" s="101"/>
      <c r="CM37" s="101"/>
      <c r="CN37" s="101"/>
      <c r="CO37" s="101"/>
      <c r="CP37" s="101"/>
      <c r="CQ37" s="101"/>
      <c r="CR37" s="101"/>
      <c r="CS37" s="101"/>
      <c r="CT37" s="101"/>
      <c r="CU37" s="101"/>
      <c r="CV37" s="101"/>
      <c r="CW37" s="101"/>
      <c r="CX37" s="101"/>
      <c r="CY37" s="101"/>
      <c r="CZ37" s="101"/>
      <c r="DA37" s="101"/>
      <c r="DB37" s="101"/>
      <c r="DC37" s="101"/>
      <c r="DD37" s="101"/>
      <c r="DE37" s="101"/>
      <c r="DF37" s="101"/>
      <c r="DG37" s="101"/>
      <c r="DH37" s="101"/>
      <c r="DI37" s="101"/>
      <c r="DJ37" s="101"/>
      <c r="DK37" s="101"/>
      <c r="DL37" s="101"/>
      <c r="DM37" s="101"/>
      <c r="DN37" s="101"/>
      <c r="DO37" s="101"/>
      <c r="DP37" s="101"/>
      <c r="DQ37" s="101"/>
      <c r="DR37" s="101"/>
      <c r="DS37" s="101"/>
      <c r="DT37" s="101"/>
      <c r="DU37" s="101"/>
      <c r="DV37" s="101"/>
      <c r="DW37" s="101"/>
      <c r="DX37" s="101"/>
      <c r="DY37" s="101"/>
      <c r="DZ37" s="101"/>
      <c r="EA37" s="101"/>
      <c r="EB37" s="101"/>
      <c r="EC37" s="101"/>
      <c r="ED37" s="101"/>
      <c r="EE37" s="101"/>
      <c r="EF37" s="101"/>
      <c r="EG37" s="101"/>
      <c r="EH37" s="101"/>
      <c r="EI37" s="101"/>
      <c r="EJ37" s="101"/>
      <c r="EK37" s="101"/>
      <c r="EL37" s="101"/>
      <c r="EM37" s="101"/>
      <c r="EN37" s="101"/>
      <c r="EO37" s="101"/>
      <c r="EP37" s="101"/>
      <c r="EQ37" s="101"/>
      <c r="ER37" s="101"/>
      <c r="ES37" s="101"/>
      <c r="ET37" s="101"/>
      <c r="EU37" s="101"/>
      <c r="EV37" s="101"/>
      <c r="EW37" s="101"/>
      <c r="EX37" s="101"/>
      <c r="EY37" s="101"/>
      <c r="EZ37" s="101"/>
      <c r="FA37" s="101"/>
      <c r="FB37" s="101"/>
      <c r="FC37" s="101"/>
      <c r="FD37" s="101"/>
      <c r="FE37" s="101"/>
      <c r="FF37" s="101"/>
      <c r="FG37" s="101"/>
      <c r="FH37" s="101"/>
      <c r="FI37" s="101"/>
      <c r="FJ37" s="101"/>
      <c r="FK37" s="101"/>
      <c r="FL37" s="101"/>
      <c r="FM37" s="101"/>
      <c r="FN37" s="101"/>
      <c r="FO37" s="101"/>
      <c r="FP37" s="101"/>
      <c r="FQ37" s="101"/>
      <c r="FR37" s="101"/>
      <c r="FS37" s="101"/>
      <c r="FT37" s="101"/>
      <c r="FU37" s="101"/>
      <c r="FV37" s="101"/>
      <c r="FW37" s="101"/>
      <c r="FX37" s="101"/>
      <c r="GA37" s="8"/>
      <c r="GB37" s="8"/>
      <c r="GC37" s="8"/>
      <c r="GD37" s="8"/>
      <c r="GE37" s="8"/>
      <c r="GF37" s="8"/>
      <c r="GG37" s="8"/>
      <c r="GH37" s="8"/>
      <c r="GI37" s="8"/>
      <c r="GJ37" s="8"/>
      <c r="GK37" s="8"/>
      <c r="GL37" s="8"/>
      <c r="GM37" s="8"/>
      <c r="GN37" s="8"/>
      <c r="GO37" s="8"/>
      <c r="GP37" s="8"/>
      <c r="GQ37" s="8"/>
      <c r="GR37" s="8"/>
      <c r="GS37" s="8"/>
      <c r="GT37" s="8"/>
      <c r="GU37" s="8"/>
      <c r="GV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JA37"/>
      <c r="JB37"/>
      <c r="JC37"/>
      <c r="JD37"/>
      <c r="JE37"/>
      <c r="JF37"/>
      <c r="JG37"/>
      <c r="JO37" s="8"/>
      <c r="JP37" s="8"/>
      <c r="JQ37" s="8"/>
      <c r="JS37" s="8"/>
      <c r="JT37" s="13"/>
      <c r="JU37" s="8"/>
      <c r="JV37" s="13"/>
      <c r="JW37" s="8"/>
      <c r="JX37" s="8"/>
      <c r="JY37" s="8"/>
      <c r="JZ37" s="8"/>
      <c r="KA37" s="8"/>
      <c r="KB37" s="8"/>
      <c r="KC37" s="8"/>
      <c r="KD37" s="8"/>
      <c r="KE37" s="8"/>
      <c r="KF37" s="13"/>
      <c r="KG37" s="8"/>
      <c r="KH37" s="8"/>
      <c r="KI37" s="8"/>
      <c r="KJ37" s="8"/>
      <c r="KK37" s="8"/>
      <c r="KL37" s="8"/>
      <c r="KM37" s="8"/>
      <c r="KN37" s="8"/>
      <c r="KO37" s="8"/>
      <c r="KP37" s="8"/>
      <c r="KQ37" s="8"/>
      <c r="KR37" s="8"/>
      <c r="KS37" s="8"/>
      <c r="KT37" s="8"/>
      <c r="KU37" s="8"/>
      <c r="KV37" s="8"/>
      <c r="KW37" s="8"/>
      <c r="KX37" s="46"/>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102"/>
      <c r="NF37" s="125"/>
      <c r="NG37" s="102"/>
      <c r="NH37" s="43"/>
      <c r="NI37" s="102"/>
      <c r="NJ37" s="102"/>
      <c r="NK37" s="105"/>
      <c r="NL37" s="105"/>
      <c r="NM37" s="105"/>
      <c r="NN37" s="105"/>
      <c r="NO37" s="105"/>
      <c r="NP37" s="105"/>
      <c r="NQ37" s="102"/>
      <c r="NR37" s="102"/>
      <c r="NS37" s="102"/>
      <c r="NT37" s="102"/>
      <c r="NU37" s="102"/>
      <c r="NV37" s="102"/>
      <c r="NW37" s="102"/>
      <c r="NX37" s="102"/>
      <c r="NY37" s="102"/>
      <c r="NZ37" s="102"/>
      <c r="OA37" s="102"/>
      <c r="OB37" s="102"/>
      <c r="OC37" s="102"/>
      <c r="OD37" s="102"/>
      <c r="OE37" s="102"/>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125"/>
      <c r="SP37" s="102"/>
      <c r="SQ37" s="102"/>
      <c r="SR37" s="102"/>
      <c r="SS37" s="105"/>
      <c r="ST37" s="125"/>
      <c r="SU37" s="125"/>
      <c r="SV37" s="44"/>
      <c r="SW37" s="44"/>
      <c r="SX37" s="44"/>
      <c r="SY37" s="44"/>
      <c r="SZ37" s="44"/>
      <c r="TA37" s="102"/>
      <c r="TB37" s="102"/>
      <c r="TC37" s="102"/>
      <c r="TD37" s="102"/>
      <c r="TE37" s="102"/>
      <c r="TF37" s="102"/>
      <c r="TG37" s="102"/>
      <c r="TH37" s="102"/>
      <c r="TI37" s="102"/>
      <c r="TJ37" s="102"/>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row>
    <row r="38" spans="1:672" s="2" customFormat="1" x14ac:dyDescent="0.35">
      <c r="A38" s="8"/>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c r="BR38" s="101"/>
      <c r="BS38" s="101"/>
      <c r="BT38" s="101"/>
      <c r="BU38" s="101"/>
      <c r="BV38" s="101"/>
      <c r="BW38" s="101"/>
      <c r="BX38" s="101"/>
      <c r="BY38" s="101"/>
      <c r="BZ38" s="101"/>
      <c r="CA38" s="101"/>
      <c r="CB38" s="101"/>
      <c r="CC38" s="101"/>
      <c r="CD38" s="101"/>
      <c r="CE38" s="101"/>
      <c r="CF38" s="101"/>
      <c r="CG38" s="101"/>
      <c r="CH38" s="101"/>
      <c r="CI38" s="101"/>
      <c r="CJ38" s="101"/>
      <c r="CK38" s="101"/>
      <c r="CL38" s="101"/>
      <c r="CM38" s="101"/>
      <c r="CN38" s="101"/>
      <c r="CO38" s="101"/>
      <c r="CP38" s="101"/>
      <c r="CQ38" s="101"/>
      <c r="CR38" s="101"/>
      <c r="CS38" s="101"/>
      <c r="CT38" s="101"/>
      <c r="CU38" s="101"/>
      <c r="CV38" s="101"/>
      <c r="CW38" s="101"/>
      <c r="CX38" s="101"/>
      <c r="CY38" s="101"/>
      <c r="CZ38" s="101"/>
      <c r="DA38" s="101"/>
      <c r="DB38" s="101"/>
      <c r="DC38" s="101"/>
      <c r="DD38" s="101"/>
      <c r="DE38" s="101"/>
      <c r="DF38" s="101"/>
      <c r="DG38" s="101"/>
      <c r="DH38" s="101"/>
      <c r="DI38" s="101"/>
      <c r="DJ38" s="101"/>
      <c r="DK38" s="101"/>
      <c r="DL38" s="101"/>
      <c r="DM38" s="101"/>
      <c r="DN38" s="101"/>
      <c r="DO38" s="101"/>
      <c r="DP38" s="101"/>
      <c r="DQ38" s="101"/>
      <c r="DR38" s="101"/>
      <c r="DS38" s="101"/>
      <c r="DT38" s="101"/>
      <c r="DU38" s="101"/>
      <c r="DV38" s="101"/>
      <c r="DW38" s="101"/>
      <c r="DX38" s="101"/>
      <c r="DY38" s="101"/>
      <c r="DZ38" s="101"/>
      <c r="EA38" s="101"/>
      <c r="EB38" s="101"/>
      <c r="EC38" s="101"/>
      <c r="ED38" s="101"/>
      <c r="EE38" s="101"/>
      <c r="EF38" s="101"/>
      <c r="EG38" s="101"/>
      <c r="EH38" s="101"/>
      <c r="EI38" s="101"/>
      <c r="EJ38" s="101"/>
      <c r="EK38" s="101"/>
      <c r="EL38" s="101"/>
      <c r="EM38" s="101"/>
      <c r="EN38" s="101"/>
      <c r="EO38" s="101"/>
      <c r="EP38" s="101"/>
      <c r="EQ38" s="101"/>
      <c r="ER38" s="101"/>
      <c r="ES38" s="101"/>
      <c r="ET38" s="101"/>
      <c r="EU38" s="101"/>
      <c r="EV38" s="101"/>
      <c r="EW38" s="101"/>
      <c r="EX38" s="101"/>
      <c r="EY38" s="101"/>
      <c r="EZ38" s="101"/>
      <c r="FA38" s="101"/>
      <c r="FB38" s="101"/>
      <c r="FC38" s="101"/>
      <c r="FD38" s="101"/>
      <c r="FE38" s="101"/>
      <c r="FF38" s="101"/>
      <c r="FG38" s="101"/>
      <c r="FH38" s="101"/>
      <c r="FI38" s="101"/>
      <c r="FJ38" s="101"/>
      <c r="FK38" s="101"/>
      <c r="FL38" s="101"/>
      <c r="FM38" s="101"/>
      <c r="FN38" s="101"/>
      <c r="FO38" s="101"/>
      <c r="FP38" s="101"/>
      <c r="FQ38" s="101"/>
      <c r="FR38" s="101"/>
      <c r="FS38" s="101"/>
      <c r="FT38" s="101"/>
      <c r="FU38" s="101"/>
      <c r="FV38" s="101"/>
      <c r="FW38" s="101"/>
      <c r="FX38" s="101"/>
      <c r="GA38" s="8"/>
      <c r="GB38" s="8"/>
      <c r="GC38" s="8"/>
      <c r="GD38" s="8"/>
      <c r="GE38" s="8"/>
      <c r="GF38" s="8"/>
      <c r="GG38" s="8"/>
      <c r="GH38" s="8"/>
      <c r="GI38" s="8"/>
      <c r="GJ38" s="8"/>
      <c r="GK38" s="8"/>
      <c r="GL38" s="8"/>
      <c r="GM38" s="8"/>
      <c r="GN38" s="8"/>
      <c r="GO38" s="8"/>
      <c r="GP38" s="8"/>
      <c r="GQ38" s="8"/>
      <c r="GR38" s="8"/>
      <c r="GS38" s="8"/>
      <c r="GT38" s="8"/>
      <c r="GU38" s="8"/>
      <c r="GV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JA38"/>
      <c r="JB38"/>
      <c r="JC38"/>
      <c r="JD38"/>
      <c r="JE38"/>
      <c r="JF38"/>
      <c r="JG38"/>
      <c r="JO38" s="8"/>
      <c r="JP38" s="8"/>
      <c r="JQ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102"/>
      <c r="NF38" s="125"/>
      <c r="NG38" s="102"/>
      <c r="NH38" s="43"/>
      <c r="NI38" s="102"/>
      <c r="NJ38" s="102"/>
      <c r="NK38" s="105"/>
      <c r="NL38" s="105"/>
      <c r="NM38" s="105"/>
      <c r="NN38" s="105"/>
      <c r="NO38" s="105"/>
      <c r="NP38" s="105"/>
      <c r="NQ38" s="102"/>
      <c r="NR38" s="102"/>
      <c r="NS38" s="102"/>
      <c r="NT38" s="102"/>
      <c r="NU38" s="102"/>
      <c r="NV38" s="102"/>
      <c r="NW38" s="102"/>
      <c r="NX38" s="102"/>
      <c r="NY38" s="102"/>
      <c r="NZ38" s="102"/>
      <c r="OA38" s="102"/>
      <c r="OB38" s="102"/>
      <c r="OC38" s="102"/>
      <c r="OD38" s="102"/>
      <c r="OE38" s="102"/>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125"/>
      <c r="SP38" s="102"/>
      <c r="SQ38" s="102"/>
      <c r="SR38" s="102"/>
      <c r="SS38" s="105"/>
      <c r="ST38" s="125"/>
      <c r="SU38" s="125"/>
      <c r="SV38" s="105"/>
      <c r="SW38" s="105"/>
      <c r="SX38" s="105"/>
      <c r="SY38" s="105"/>
      <c r="SZ38" s="105"/>
      <c r="TA38" s="102"/>
      <c r="TB38" s="102"/>
      <c r="TC38" s="102"/>
      <c r="TD38" s="102"/>
      <c r="TE38" s="102"/>
      <c r="TF38" s="102"/>
      <c r="TG38" s="102"/>
      <c r="TH38" s="102"/>
      <c r="TI38" s="102"/>
      <c r="TJ38" s="102"/>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row>
    <row r="39" spans="1:672" s="49" customFormat="1" x14ac:dyDescent="0.35">
      <c r="A39" s="45"/>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1"/>
      <c r="DO39" s="101"/>
      <c r="DP39" s="101"/>
      <c r="DQ39" s="101"/>
      <c r="DR39" s="101"/>
      <c r="DS39" s="101"/>
      <c r="DT39" s="101"/>
      <c r="DU39" s="101"/>
      <c r="DV39" s="101"/>
      <c r="DW39" s="101"/>
      <c r="DX39" s="101"/>
      <c r="DY39" s="101"/>
      <c r="DZ39" s="101"/>
      <c r="EA39" s="101"/>
      <c r="EB39" s="101"/>
      <c r="EC39" s="101"/>
      <c r="ED39" s="101"/>
      <c r="EE39" s="101"/>
      <c r="EF39" s="101"/>
      <c r="EG39" s="101"/>
      <c r="EH39" s="101"/>
      <c r="EI39" s="101"/>
      <c r="EJ39" s="101"/>
      <c r="EK39" s="101"/>
      <c r="EL39" s="101"/>
      <c r="EM39" s="101"/>
      <c r="EN39" s="101"/>
      <c r="EO39" s="101"/>
      <c r="EP39" s="101"/>
      <c r="EQ39" s="101"/>
      <c r="ER39" s="101"/>
      <c r="ES39" s="101"/>
      <c r="ET39" s="101"/>
      <c r="EU39" s="101"/>
      <c r="EV39" s="101"/>
      <c r="EW39" s="101"/>
      <c r="EX39" s="101"/>
      <c r="EY39" s="101"/>
      <c r="EZ39" s="101"/>
      <c r="FA39" s="101"/>
      <c r="FB39" s="101"/>
      <c r="FC39" s="101"/>
      <c r="FD39" s="101"/>
      <c r="FE39" s="101"/>
      <c r="FF39" s="101"/>
      <c r="FG39" s="101"/>
      <c r="FH39" s="101"/>
      <c r="FI39" s="101"/>
      <c r="FJ39" s="101"/>
      <c r="FK39" s="101"/>
      <c r="FL39" s="101"/>
      <c r="FM39" s="101"/>
      <c r="FN39" s="101"/>
      <c r="FO39" s="101"/>
      <c r="FP39" s="101"/>
      <c r="FQ39" s="101"/>
      <c r="FR39" s="101"/>
      <c r="FS39" s="101"/>
      <c r="FT39" s="101"/>
      <c r="FU39" s="101"/>
      <c r="FV39" s="101"/>
      <c r="FW39" s="101"/>
      <c r="FX39" s="101"/>
      <c r="GA39" s="45"/>
      <c r="GB39" s="45"/>
      <c r="GC39" s="45"/>
      <c r="GD39" s="45"/>
      <c r="GE39" s="45"/>
      <c r="GF39" s="45"/>
      <c r="GG39" s="45"/>
      <c r="GH39" s="45"/>
      <c r="GI39" s="45"/>
      <c r="GJ39" s="45"/>
      <c r="GK39" s="45"/>
      <c r="GL39" s="45"/>
      <c r="GM39" s="45"/>
      <c r="GN39" s="45"/>
      <c r="GO39" s="45"/>
      <c r="GP39" s="45"/>
      <c r="GQ39" s="45"/>
      <c r="GR39" s="45"/>
      <c r="GS39" s="45"/>
      <c r="GT39" s="45"/>
      <c r="GU39" s="45"/>
      <c r="GV39" s="45"/>
      <c r="GX39" s="45"/>
      <c r="GY39" s="45"/>
      <c r="GZ39" s="45"/>
      <c r="HA39" s="45"/>
      <c r="HB39" s="45"/>
      <c r="HC39" s="45"/>
      <c r="HD39" s="45"/>
      <c r="HE39" s="45"/>
      <c r="HF39" s="45"/>
      <c r="HG39" s="45"/>
      <c r="HH39" s="45"/>
      <c r="HI39" s="45"/>
      <c r="HJ39" s="45"/>
      <c r="HK39" s="45"/>
      <c r="HL39" s="45"/>
      <c r="HM39" s="45"/>
      <c r="HN39" s="45"/>
      <c r="HO39" s="45"/>
      <c r="HP39" s="45"/>
      <c r="HQ39" s="45"/>
      <c r="HR39" s="45"/>
      <c r="HS39" s="45"/>
      <c r="HT39" s="45"/>
      <c r="HU39" s="45"/>
      <c r="HV39" s="45"/>
      <c r="HW39" s="45"/>
      <c r="HX39" s="45"/>
      <c r="HY39" s="45"/>
      <c r="HZ39" s="45"/>
      <c r="IA39" s="45"/>
      <c r="IB39" s="45"/>
      <c r="IC39" s="45"/>
      <c r="ID39" s="45"/>
      <c r="IE39" s="45"/>
      <c r="IF39" s="45"/>
      <c r="IG39" s="45"/>
      <c r="IH39" s="45"/>
      <c r="JA39"/>
      <c r="JB39"/>
      <c r="JC39"/>
      <c r="JD39"/>
      <c r="JE39"/>
      <c r="JF39"/>
      <c r="JG39"/>
      <c r="JO39" s="45"/>
      <c r="JP39" s="45"/>
      <c r="JQ39" s="45"/>
      <c r="JS39" s="45"/>
      <c r="JT39" s="45"/>
      <c r="JU39" s="45"/>
      <c r="JV39" s="45"/>
      <c r="JW39" s="45"/>
      <c r="JX39" s="45"/>
      <c r="JY39" s="45"/>
      <c r="JZ39" s="45"/>
      <c r="KA39" s="45"/>
      <c r="KB39" s="45"/>
      <c r="KC39" s="45"/>
      <c r="KD39" s="45"/>
      <c r="KE39" s="45"/>
      <c r="KF39" s="45"/>
      <c r="KG39" s="45"/>
      <c r="KH39" s="45"/>
      <c r="KI39" s="45"/>
      <c r="KJ39" s="45"/>
      <c r="KK39" s="45"/>
      <c r="KL39" s="45"/>
      <c r="KM39" s="45"/>
      <c r="KN39" s="45"/>
      <c r="KO39" s="45"/>
      <c r="KP39" s="45"/>
      <c r="KQ39" s="45"/>
      <c r="KR39" s="45"/>
      <c r="KS39" s="45"/>
      <c r="KT39" s="45"/>
      <c r="KU39" s="45"/>
      <c r="KV39" s="45"/>
      <c r="KW39" s="45"/>
      <c r="LO39" s="45"/>
      <c r="LP39" s="45"/>
      <c r="LQ39" s="45"/>
      <c r="LR39" s="45"/>
      <c r="LS39" s="45"/>
      <c r="LT39" s="45"/>
      <c r="LU39" s="45"/>
      <c r="LV39" s="45"/>
      <c r="LW39" s="45"/>
      <c r="LX39" s="45"/>
      <c r="LY39" s="45"/>
      <c r="LZ39" s="45"/>
      <c r="MA39" s="45"/>
      <c r="MB39" s="45"/>
      <c r="MC39" s="45"/>
      <c r="MD39" s="45"/>
      <c r="ME39" s="45"/>
      <c r="MF39" s="45"/>
      <c r="MG39" s="45"/>
      <c r="MH39" s="45"/>
      <c r="MI39" s="45"/>
      <c r="MJ39" s="45"/>
      <c r="MK39" s="45"/>
      <c r="ML39" s="45"/>
      <c r="MM39" s="45"/>
      <c r="MN39" s="45"/>
      <c r="MO39" s="45"/>
      <c r="MP39" s="45"/>
      <c r="MQ39" s="45"/>
      <c r="MR39" s="45"/>
      <c r="MS39" s="45"/>
      <c r="MT39" s="45"/>
      <c r="MU39" s="45"/>
      <c r="MV39" s="45"/>
      <c r="MW39" s="45"/>
      <c r="MX39" s="45"/>
      <c r="MY39" s="45"/>
      <c r="MZ39" s="45"/>
      <c r="NA39" s="45"/>
      <c r="NB39" s="45"/>
      <c r="NC39" s="45"/>
      <c r="ND39" s="45"/>
      <c r="NE39" s="123"/>
      <c r="NF39" s="126"/>
      <c r="NG39" s="123"/>
      <c r="NH39" s="48"/>
      <c r="NI39" s="123"/>
      <c r="NJ39" s="123"/>
      <c r="NK39" s="129"/>
      <c r="NL39" s="129"/>
      <c r="NM39" s="129"/>
      <c r="NN39" s="129"/>
      <c r="NO39" s="129"/>
      <c r="NP39" s="129"/>
      <c r="NQ39" s="123"/>
      <c r="NR39" s="123"/>
      <c r="NS39" s="123"/>
      <c r="NT39" s="123"/>
      <c r="NU39" s="123"/>
      <c r="NV39" s="123"/>
      <c r="NW39" s="123"/>
      <c r="NX39" s="123"/>
      <c r="NY39" s="123"/>
      <c r="NZ39" s="123"/>
      <c r="OA39" s="123"/>
      <c r="OB39" s="123"/>
      <c r="OC39" s="123"/>
      <c r="OD39" s="123"/>
      <c r="OE39" s="123"/>
      <c r="OF39" s="45"/>
      <c r="OG39" s="45"/>
      <c r="OH39" s="45"/>
      <c r="OI39" s="45"/>
      <c r="OJ39" s="45"/>
      <c r="OK39" s="45"/>
      <c r="OL39" s="45"/>
      <c r="OM39" s="45"/>
      <c r="ON39" s="45"/>
      <c r="OO39" s="45"/>
      <c r="OP39" s="45"/>
      <c r="OQ39" s="45"/>
      <c r="OR39" s="45"/>
      <c r="OS39" s="45"/>
      <c r="OT39" s="45"/>
      <c r="OU39" s="45"/>
      <c r="OV39" s="45"/>
      <c r="OW39" s="45"/>
      <c r="OX39" s="45"/>
      <c r="OY39" s="45"/>
      <c r="OZ39" s="45"/>
      <c r="PA39" s="45"/>
      <c r="PB39" s="45"/>
      <c r="PC39" s="45"/>
      <c r="PD39" s="45"/>
      <c r="PE39" s="45"/>
      <c r="PF39" s="45"/>
      <c r="PG39" s="45"/>
      <c r="PH39" s="45"/>
      <c r="PI39" s="45"/>
      <c r="PJ39" s="45"/>
      <c r="PK39" s="45"/>
      <c r="PL39" s="45"/>
      <c r="PM39" s="45"/>
      <c r="PN39" s="45"/>
      <c r="PO39" s="45"/>
      <c r="PQ39" s="45"/>
      <c r="PR39" s="45"/>
      <c r="PS39" s="45"/>
      <c r="PT39" s="45"/>
      <c r="PU39" s="45"/>
      <c r="PV39" s="45"/>
      <c r="PW39" s="45"/>
      <c r="PX39" s="45"/>
      <c r="PY39" s="45"/>
      <c r="PZ39" s="45"/>
      <c r="QA39" s="45"/>
      <c r="QB39" s="45"/>
      <c r="QC39" s="45"/>
      <c r="QD39" s="45"/>
      <c r="QE39" s="45"/>
      <c r="QF39" s="45"/>
      <c r="QG39" s="45"/>
      <c r="QH39" s="45"/>
      <c r="QI39" s="45"/>
      <c r="QJ39" s="45"/>
      <c r="QK39" s="45"/>
      <c r="QL39" s="45"/>
      <c r="QM39" s="45"/>
      <c r="QN39" s="45"/>
      <c r="QO39" s="45"/>
      <c r="QP39" s="45"/>
      <c r="QQ39" s="45"/>
      <c r="QR39" s="45"/>
      <c r="QS39" s="45"/>
      <c r="QT39" s="45"/>
      <c r="QU39" s="45"/>
      <c r="QV39" s="45"/>
      <c r="QW39" s="45"/>
      <c r="QX39" s="45"/>
      <c r="QY39" s="45"/>
      <c r="QZ39" s="45"/>
      <c r="RA39" s="45"/>
      <c r="RB39" s="45"/>
      <c r="RC39" s="45"/>
      <c r="RD39" s="45"/>
      <c r="RE39" s="45"/>
      <c r="RF39" s="45"/>
      <c r="RG39" s="45"/>
      <c r="RH39" s="45"/>
      <c r="RI39" s="45"/>
      <c r="RJ39" s="45"/>
      <c r="RK39" s="45"/>
      <c r="RL39" s="45"/>
      <c r="RM39" s="45"/>
      <c r="RN39" s="45"/>
      <c r="RO39" s="45"/>
      <c r="RP39" s="45"/>
      <c r="RQ39" s="45"/>
      <c r="RR39" s="45"/>
      <c r="RS39" s="45"/>
      <c r="RT39" s="45"/>
      <c r="RU39" s="45"/>
      <c r="RV39" s="45"/>
      <c r="RW39" s="45"/>
      <c r="RX39" s="45"/>
      <c r="RY39" s="45"/>
      <c r="RZ39" s="45"/>
      <c r="SA39" s="45"/>
      <c r="SB39" s="45"/>
      <c r="SC39" s="45"/>
      <c r="SD39" s="45"/>
      <c r="SE39" s="45"/>
      <c r="SF39" s="45"/>
      <c r="SG39" s="45"/>
      <c r="SH39" s="45"/>
      <c r="SI39" s="45"/>
      <c r="SJ39" s="45"/>
      <c r="SK39" s="45"/>
      <c r="SL39" s="45"/>
      <c r="SM39" s="45"/>
      <c r="SN39" s="45"/>
      <c r="SO39" s="126"/>
      <c r="SP39" s="123"/>
      <c r="SQ39" s="123"/>
      <c r="SR39" s="102"/>
      <c r="SS39" s="105"/>
      <c r="ST39" s="126"/>
      <c r="SU39" s="126"/>
      <c r="SV39" s="105"/>
      <c r="SW39" s="105"/>
      <c r="SX39" s="105"/>
      <c r="SY39" s="105"/>
      <c r="SZ39" s="105"/>
      <c r="TA39" s="123"/>
      <c r="TB39" s="123"/>
      <c r="TC39" s="123"/>
      <c r="TD39" s="123"/>
      <c r="TE39" s="123"/>
      <c r="TF39" s="123"/>
      <c r="TG39" s="123"/>
      <c r="TH39" s="123"/>
      <c r="TI39" s="123"/>
      <c r="TJ39" s="123"/>
      <c r="TK39" s="45"/>
      <c r="TL39" s="45"/>
      <c r="TM39" s="45"/>
      <c r="TN39" s="45"/>
      <c r="TO39" s="45"/>
      <c r="TP39" s="45"/>
      <c r="TQ39" s="45"/>
      <c r="TR39" s="45"/>
      <c r="TS39" s="45"/>
      <c r="TT39" s="45"/>
      <c r="TU39" s="45"/>
      <c r="TV39" s="45"/>
      <c r="TW39" s="45"/>
      <c r="TX39" s="45"/>
      <c r="TY39" s="45"/>
      <c r="TZ39" s="45"/>
      <c r="UA39" s="45"/>
      <c r="UB39" s="45"/>
      <c r="UC39" s="45"/>
      <c r="UD39" s="45"/>
      <c r="UE39" s="45"/>
      <c r="UF39" s="45"/>
      <c r="UG39" s="45"/>
      <c r="UH39" s="45"/>
      <c r="UI39" s="45"/>
      <c r="UJ39" s="45"/>
      <c r="UK39" s="45"/>
      <c r="UL39" s="45"/>
      <c r="UM39" s="45"/>
      <c r="UN39" s="45"/>
      <c r="UO39" s="45"/>
      <c r="UP39" s="45"/>
      <c r="UQ39" s="45"/>
      <c r="UR39" s="45"/>
      <c r="US39" s="45"/>
      <c r="UT39" s="45"/>
      <c r="UU39" s="45"/>
      <c r="UV39" s="45"/>
      <c r="UW39" s="45"/>
      <c r="UX39" s="45"/>
      <c r="UY39" s="45"/>
      <c r="UZ39" s="45"/>
      <c r="VA39" s="45"/>
      <c r="VB39" s="45"/>
      <c r="VC39" s="45"/>
      <c r="VD39" s="45"/>
      <c r="VE39" s="45"/>
      <c r="VF39" s="45"/>
      <c r="VH39" s="45"/>
      <c r="VI39" s="45"/>
      <c r="VJ39" s="45"/>
      <c r="VK39" s="45"/>
      <c r="VL39" s="45"/>
      <c r="VM39" s="45"/>
      <c r="VN39" s="45"/>
      <c r="VO39" s="45"/>
      <c r="VP39" s="45"/>
      <c r="VQ39" s="45"/>
      <c r="VR39" s="45"/>
      <c r="VS39" s="45"/>
      <c r="VT39" s="45"/>
      <c r="VU39" s="45"/>
      <c r="VV39" s="45"/>
      <c r="VW39" s="45"/>
      <c r="VX39" s="45"/>
      <c r="VY39" s="45"/>
      <c r="VZ39" s="45"/>
      <c r="WA39" s="45"/>
      <c r="WB39" s="45"/>
      <c r="WC39" s="45"/>
      <c r="WD39" s="45"/>
      <c r="WE39" s="45"/>
      <c r="WF39" s="45"/>
      <c r="WT39" s="45"/>
      <c r="WU39" s="45"/>
      <c r="WV39" s="45"/>
      <c r="WW39" s="45"/>
      <c r="WX39" s="45"/>
      <c r="WY39" s="45"/>
      <c r="WZ39" s="45"/>
      <c r="XA39" s="45"/>
      <c r="XB39" s="45"/>
      <c r="XC39" s="45"/>
      <c r="XD39" s="45"/>
      <c r="XE39" s="45"/>
      <c r="XF39" s="45"/>
      <c r="XG39" s="45"/>
      <c r="XH39" s="45"/>
      <c r="XI39" s="45"/>
      <c r="XJ39" s="45"/>
      <c r="XK39" s="45"/>
      <c r="XL39" s="45"/>
      <c r="XM39" s="45"/>
      <c r="XN39" s="45"/>
      <c r="XO39" s="45"/>
      <c r="XP39" s="45"/>
      <c r="XQ39" s="45"/>
      <c r="XR39" s="45"/>
      <c r="XS39" s="45"/>
      <c r="XT39" s="45"/>
      <c r="XU39" s="45"/>
      <c r="XV39" s="45"/>
      <c r="XW39" s="45"/>
      <c r="XX39" s="45"/>
      <c r="XY39" s="45"/>
      <c r="XZ39" s="45"/>
      <c r="YA39" s="45"/>
      <c r="YB39" s="45"/>
      <c r="YC39" s="45"/>
      <c r="YD39" s="45"/>
      <c r="YE39" s="45"/>
      <c r="YF39" s="45"/>
      <c r="YG39" s="45"/>
      <c r="YH39" s="45"/>
      <c r="YI39" s="45"/>
      <c r="YJ39" s="45"/>
      <c r="YK39" s="45"/>
      <c r="YL39" s="45"/>
      <c r="YM39" s="45"/>
      <c r="YN39" s="45"/>
      <c r="YO39" s="45"/>
      <c r="YP39" s="45"/>
      <c r="YQ39" s="45"/>
      <c r="YR39" s="45"/>
      <c r="YS39" s="45"/>
      <c r="YT39" s="45"/>
      <c r="YU39" s="45"/>
      <c r="YV39" s="45"/>
    </row>
    <row r="40" spans="1:672" s="49" customFormat="1" x14ac:dyDescent="0.3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GA40" s="45"/>
      <c r="GB40" s="45"/>
      <c r="GC40" s="45"/>
      <c r="GD40" s="45"/>
      <c r="GE40" s="45"/>
      <c r="GF40" s="45"/>
      <c r="GG40" s="45"/>
      <c r="GH40" s="45"/>
      <c r="GI40" s="45"/>
      <c r="GJ40" s="45"/>
      <c r="GK40" s="45"/>
      <c r="GL40" s="45"/>
      <c r="GM40" s="45"/>
      <c r="GN40" s="45"/>
      <c r="GO40" s="45"/>
      <c r="GP40" s="45"/>
      <c r="GQ40" s="45"/>
      <c r="GR40" s="45"/>
      <c r="GS40" s="45"/>
      <c r="GT40" s="45"/>
      <c r="GU40" s="45"/>
      <c r="GV40" s="45"/>
      <c r="GX40" s="45"/>
      <c r="GY40" s="45"/>
      <c r="GZ40" s="45"/>
      <c r="HA40" s="45"/>
      <c r="HB40" s="45"/>
      <c r="HC40" s="45"/>
      <c r="HD40" s="45"/>
      <c r="HE40" s="45"/>
      <c r="HF40" s="45"/>
      <c r="HG40" s="45"/>
      <c r="HH40" s="45"/>
      <c r="HI40" s="45"/>
      <c r="HJ40" s="45"/>
      <c r="HK40" s="45"/>
      <c r="HL40" s="45"/>
      <c r="HM40" s="45"/>
      <c r="HN40" s="45"/>
      <c r="HO40" s="45"/>
      <c r="HP40" s="45"/>
      <c r="HQ40" s="45"/>
      <c r="HR40" s="45"/>
      <c r="HS40" s="45"/>
      <c r="HT40" s="45"/>
      <c r="HU40" s="45"/>
      <c r="HV40" s="45"/>
      <c r="HW40" s="45"/>
      <c r="HX40" s="45"/>
      <c r="HY40" s="45"/>
      <c r="HZ40" s="45"/>
      <c r="IA40" s="45"/>
      <c r="IB40" s="45"/>
      <c r="IC40" s="45"/>
      <c r="ID40" s="45"/>
      <c r="IE40" s="45"/>
      <c r="IF40" s="45"/>
      <c r="IG40" s="45"/>
      <c r="IH40" s="45"/>
      <c r="JA40"/>
      <c r="JB40"/>
      <c r="JC40"/>
      <c r="JD40"/>
      <c r="JE40"/>
      <c r="JF40"/>
      <c r="JG40"/>
      <c r="JO40" s="45"/>
      <c r="JP40" s="45"/>
      <c r="JQ40" s="45"/>
      <c r="JS40" s="45"/>
      <c r="JT40" s="45"/>
      <c r="JU40" s="45"/>
      <c r="JV40" s="45"/>
      <c r="JW40" s="45"/>
      <c r="JX40" s="45"/>
      <c r="JY40" s="45"/>
      <c r="JZ40" s="45"/>
      <c r="KA40" s="45"/>
      <c r="KB40" s="45"/>
      <c r="KC40" s="45"/>
      <c r="KD40" s="45"/>
      <c r="KE40" s="45"/>
      <c r="KF40" s="45"/>
      <c r="KG40" s="45"/>
      <c r="KH40" s="45"/>
      <c r="KI40" s="45"/>
      <c r="KJ40" s="45"/>
      <c r="KK40" s="45"/>
      <c r="KL40" s="45"/>
      <c r="KM40" s="45"/>
      <c r="KN40" s="45"/>
      <c r="KO40" s="45"/>
      <c r="KP40" s="45"/>
      <c r="KQ40" s="45"/>
      <c r="KR40" s="45"/>
      <c r="KS40" s="45"/>
      <c r="KT40" s="45"/>
      <c r="KU40" s="45"/>
      <c r="KV40" s="45"/>
      <c r="KW40" s="45"/>
      <c r="LO40" s="45"/>
      <c r="LP40" s="45"/>
      <c r="LQ40" s="45"/>
      <c r="LR40" s="45"/>
      <c r="LS40" s="45"/>
      <c r="LT40" s="45"/>
      <c r="LU40" s="45"/>
      <c r="LV40" s="45"/>
      <c r="LW40" s="45"/>
      <c r="LX40" s="45"/>
      <c r="LY40" s="45"/>
      <c r="LZ40" s="45"/>
      <c r="MA40" s="45"/>
      <c r="MB40" s="45"/>
      <c r="MC40" s="45"/>
      <c r="MD40" s="45"/>
      <c r="ME40" s="45"/>
      <c r="MF40" s="45"/>
      <c r="MG40" s="45"/>
      <c r="MH40" s="45"/>
      <c r="MI40" s="45"/>
      <c r="MJ40" s="45"/>
      <c r="MK40" s="45"/>
      <c r="ML40" s="45"/>
      <c r="MM40" s="45"/>
      <c r="MN40" s="45"/>
      <c r="MO40" s="45"/>
      <c r="MP40" s="45"/>
      <c r="MQ40" s="45"/>
      <c r="MR40" s="45"/>
      <c r="MS40" s="45"/>
      <c r="MT40" s="45"/>
      <c r="MU40" s="45"/>
      <c r="MV40" s="45"/>
      <c r="MW40" s="45"/>
      <c r="MX40" s="45"/>
      <c r="MY40" s="45"/>
      <c r="MZ40" s="45"/>
      <c r="NA40" s="45"/>
      <c r="NB40" s="45"/>
      <c r="NC40" s="45"/>
      <c r="ND40" s="45"/>
      <c r="NE40" s="123"/>
      <c r="NF40" s="126"/>
      <c r="NG40" s="123"/>
      <c r="NH40" s="48"/>
      <c r="NI40" s="123"/>
      <c r="NJ40" s="123"/>
      <c r="NK40" s="129"/>
      <c r="NL40" s="129"/>
      <c r="NM40" s="129"/>
      <c r="NN40" s="129"/>
      <c r="NO40" s="129"/>
      <c r="NP40" s="129"/>
      <c r="NQ40" s="123"/>
      <c r="NR40" s="123"/>
      <c r="NS40" s="123"/>
      <c r="NT40" s="123"/>
      <c r="NU40" s="123"/>
      <c r="NV40" s="123"/>
      <c r="NW40" s="123"/>
      <c r="NX40" s="123"/>
      <c r="NY40" s="123"/>
      <c r="NZ40" s="123"/>
      <c r="OA40" s="123"/>
      <c r="OB40" s="123"/>
      <c r="OC40" s="123"/>
      <c r="OD40" s="123"/>
      <c r="OE40" s="123"/>
      <c r="OF40" s="45"/>
      <c r="OG40" s="45"/>
      <c r="OH40" s="45"/>
      <c r="OI40" s="45"/>
      <c r="OJ40" s="45"/>
      <c r="OK40" s="45"/>
      <c r="OL40" s="45"/>
      <c r="OM40" s="45"/>
      <c r="ON40" s="45"/>
      <c r="OO40" s="45"/>
      <c r="OP40" s="45"/>
      <c r="OQ40" s="45"/>
      <c r="OR40" s="45"/>
      <c r="OS40" s="45"/>
      <c r="OT40" s="45"/>
      <c r="OU40" s="45"/>
      <c r="OV40" s="45"/>
      <c r="OW40" s="45"/>
      <c r="OX40" s="45"/>
      <c r="OY40" s="45"/>
      <c r="OZ40" s="45"/>
      <c r="PA40" s="45"/>
      <c r="PB40" s="45"/>
      <c r="PC40" s="45"/>
      <c r="PD40" s="45"/>
      <c r="PE40" s="45"/>
      <c r="PF40" s="45"/>
      <c r="PG40" s="45"/>
      <c r="PH40" s="45"/>
      <c r="PI40" s="45"/>
      <c r="PJ40" s="45"/>
      <c r="PK40" s="45"/>
      <c r="PL40" s="45"/>
      <c r="PM40" s="45"/>
      <c r="PN40" s="45"/>
      <c r="PO40" s="45"/>
      <c r="PQ40" s="45"/>
      <c r="PR40" s="45"/>
      <c r="PS40" s="45"/>
      <c r="PT40" s="45"/>
      <c r="PU40" s="45"/>
      <c r="PV40" s="45"/>
      <c r="PW40" s="45"/>
      <c r="PX40" s="45"/>
      <c r="PY40" s="45"/>
      <c r="PZ40" s="45"/>
      <c r="QA40" s="45"/>
      <c r="QB40" s="45"/>
      <c r="QC40" s="45"/>
      <c r="QD40" s="45"/>
      <c r="QE40" s="45"/>
      <c r="QF40" s="45"/>
      <c r="QG40" s="45"/>
      <c r="QH40" s="45"/>
      <c r="QI40" s="45"/>
      <c r="QJ40" s="45"/>
      <c r="QK40" s="45"/>
      <c r="QL40" s="45"/>
      <c r="QM40" s="45"/>
      <c r="QN40" s="45"/>
      <c r="QO40" s="45"/>
      <c r="QP40" s="45"/>
      <c r="QQ40" s="45"/>
      <c r="QR40" s="45"/>
      <c r="QS40" s="45"/>
      <c r="QT40" s="45"/>
      <c r="QU40" s="45"/>
      <c r="QV40" s="45"/>
      <c r="QW40" s="45"/>
      <c r="QX40" s="45"/>
      <c r="QY40" s="45"/>
      <c r="QZ40" s="45"/>
      <c r="RA40" s="45"/>
      <c r="RB40" s="45"/>
      <c r="RC40" s="45"/>
      <c r="RD40" s="45"/>
      <c r="RE40" s="45"/>
      <c r="RF40" s="45"/>
      <c r="RG40" s="45"/>
      <c r="RH40" s="45"/>
      <c r="RI40" s="45"/>
      <c r="RJ40" s="45"/>
      <c r="RK40" s="45"/>
      <c r="RL40" s="45"/>
      <c r="RM40" s="45"/>
      <c r="RN40" s="45"/>
      <c r="RO40" s="45"/>
      <c r="RP40" s="45"/>
      <c r="RQ40" s="45"/>
      <c r="RR40" s="45"/>
      <c r="RS40" s="45"/>
      <c r="RT40" s="45"/>
      <c r="RU40" s="45"/>
      <c r="RV40" s="45"/>
      <c r="RW40" s="45"/>
      <c r="RX40" s="45"/>
      <c r="RY40" s="45"/>
      <c r="RZ40" s="45"/>
      <c r="SA40" s="45"/>
      <c r="SB40" s="45"/>
      <c r="SC40" s="45"/>
      <c r="SD40" s="45"/>
      <c r="SE40" s="45"/>
      <c r="SF40" s="45"/>
      <c r="SG40" s="45"/>
      <c r="SH40" s="45"/>
      <c r="SI40" s="45"/>
      <c r="SJ40" s="45"/>
      <c r="SK40" s="45"/>
      <c r="SL40" s="45"/>
      <c r="SM40" s="45"/>
      <c r="SN40" s="45"/>
      <c r="SO40" s="126"/>
      <c r="SP40" s="123"/>
      <c r="SQ40" s="123"/>
      <c r="SR40" s="102"/>
      <c r="SS40" s="105"/>
      <c r="ST40" s="126"/>
      <c r="SU40" s="126"/>
      <c r="SV40" s="105"/>
      <c r="SW40" s="105"/>
      <c r="SX40" s="105"/>
      <c r="SY40" s="105"/>
      <c r="SZ40" s="105"/>
      <c r="TA40" s="123"/>
      <c r="TB40" s="123"/>
      <c r="TC40" s="123"/>
      <c r="TD40" s="123"/>
      <c r="TE40" s="123"/>
      <c r="TF40" s="123"/>
      <c r="TG40" s="123"/>
      <c r="TH40" s="123"/>
      <c r="TI40" s="123"/>
      <c r="TJ40" s="123"/>
      <c r="TK40" s="45"/>
      <c r="TL40" s="45"/>
      <c r="TM40" s="45"/>
      <c r="TN40" s="45"/>
      <c r="TO40" s="45"/>
      <c r="TP40" s="45"/>
      <c r="TQ40" s="45"/>
      <c r="TR40" s="45"/>
      <c r="TS40" s="45"/>
      <c r="TT40" s="45"/>
      <c r="TU40" s="45"/>
      <c r="TV40" s="45"/>
      <c r="TW40" s="45"/>
      <c r="TX40" s="45"/>
      <c r="TY40" s="45"/>
      <c r="TZ40" s="45"/>
      <c r="UA40" s="45"/>
      <c r="UB40" s="45"/>
      <c r="UC40" s="45"/>
      <c r="UD40" s="45"/>
      <c r="UE40" s="45"/>
      <c r="UF40" s="45"/>
      <c r="UG40" s="45"/>
      <c r="UH40" s="45"/>
      <c r="UI40" s="45"/>
      <c r="UJ40" s="45"/>
      <c r="UK40" s="45"/>
      <c r="UL40" s="45"/>
      <c r="UM40" s="45"/>
      <c r="UN40" s="45"/>
      <c r="UO40" s="45"/>
      <c r="UP40" s="45"/>
      <c r="UQ40" s="45"/>
      <c r="UR40" s="45"/>
      <c r="US40" s="45"/>
      <c r="UT40" s="45"/>
      <c r="UU40" s="45"/>
      <c r="UV40" s="45"/>
      <c r="UW40" s="45"/>
      <c r="UX40" s="45"/>
      <c r="UY40" s="45"/>
      <c r="UZ40" s="45"/>
      <c r="VA40" s="45"/>
      <c r="VB40" s="45"/>
      <c r="VC40" s="45"/>
      <c r="VD40" s="45"/>
      <c r="VE40" s="45"/>
      <c r="VF40" s="45"/>
      <c r="VH40" s="45"/>
      <c r="VI40" s="45"/>
      <c r="VJ40" s="45"/>
      <c r="VK40" s="45"/>
      <c r="VL40" s="45"/>
      <c r="VM40" s="45"/>
      <c r="VN40" s="45"/>
      <c r="VO40" s="45"/>
      <c r="VP40" s="45"/>
      <c r="VQ40" s="45"/>
      <c r="VR40" s="45"/>
      <c r="VS40" s="45"/>
      <c r="VT40" s="45"/>
      <c r="VU40" s="45"/>
      <c r="VV40" s="45"/>
      <c r="VW40" s="45"/>
      <c r="VX40" s="45"/>
      <c r="VY40" s="45"/>
      <c r="VZ40" s="45"/>
      <c r="WA40" s="45"/>
      <c r="WB40" s="45"/>
      <c r="WC40" s="45"/>
      <c r="WD40" s="45"/>
      <c r="WE40" s="45"/>
      <c r="WF40" s="45"/>
      <c r="WT40" s="45"/>
      <c r="WU40" s="45"/>
      <c r="WV40" s="45"/>
      <c r="WW40" s="45"/>
      <c r="WX40" s="45"/>
      <c r="WY40" s="45"/>
      <c r="WZ40" s="45"/>
      <c r="XA40" s="45"/>
      <c r="XB40" s="45"/>
      <c r="XC40" s="45"/>
      <c r="XD40" s="45"/>
      <c r="XE40" s="45"/>
      <c r="XF40" s="45"/>
      <c r="XG40" s="45"/>
      <c r="XH40" s="45"/>
      <c r="XI40" s="45"/>
      <c r="XJ40" s="45"/>
      <c r="XK40" s="45"/>
      <c r="XL40" s="45"/>
      <c r="XM40" s="45"/>
      <c r="XN40" s="45"/>
      <c r="XO40" s="45"/>
      <c r="XP40" s="45"/>
      <c r="XQ40" s="45"/>
      <c r="XR40" s="45"/>
      <c r="XS40" s="45"/>
      <c r="XT40" s="45"/>
      <c r="XU40" s="45"/>
      <c r="XV40" s="45"/>
      <c r="XW40" s="45"/>
      <c r="XX40" s="45"/>
      <c r="XY40" s="45"/>
      <c r="XZ40" s="45"/>
      <c r="YA40" s="45"/>
      <c r="YB40" s="45"/>
      <c r="YC40" s="45"/>
      <c r="YD40" s="45"/>
      <c r="YE40" s="45"/>
      <c r="YF40" s="45"/>
      <c r="YG40" s="45"/>
      <c r="YH40" s="45"/>
      <c r="YI40" s="45"/>
      <c r="YJ40" s="45"/>
      <c r="YK40" s="45"/>
      <c r="YL40" s="45"/>
      <c r="YM40" s="45"/>
      <c r="YN40" s="45"/>
      <c r="YO40" s="45"/>
      <c r="YP40" s="45"/>
      <c r="YQ40" s="45"/>
      <c r="YR40" s="45"/>
      <c r="YS40" s="45"/>
      <c r="YT40" s="45"/>
      <c r="YU40" s="45"/>
      <c r="YV40" s="45"/>
    </row>
    <row r="41" spans="1:672" s="2" customFormat="1" x14ac:dyDescent="0.3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GA41" s="8"/>
      <c r="GB41" s="8"/>
      <c r="GC41" s="8"/>
      <c r="GD41" s="8"/>
      <c r="GE41" s="8"/>
      <c r="GF41" s="8"/>
      <c r="GG41" s="8"/>
      <c r="GH41" s="8"/>
      <c r="GI41" s="8"/>
      <c r="GJ41" s="8"/>
      <c r="GK41" s="8"/>
      <c r="GL41" s="8"/>
      <c r="GM41" s="8"/>
      <c r="GN41" s="8"/>
      <c r="GO41" s="8"/>
      <c r="GP41" s="8"/>
      <c r="GQ41" s="8"/>
      <c r="GR41" s="8"/>
      <c r="GS41" s="8"/>
      <c r="GT41" s="8"/>
      <c r="GU41" s="8"/>
      <c r="GV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JA41"/>
      <c r="JB41"/>
      <c r="JC41"/>
      <c r="JD41"/>
      <c r="JE41"/>
      <c r="JF41"/>
      <c r="JG41"/>
      <c r="JO41" s="8"/>
      <c r="JP41" s="8"/>
      <c r="JQ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102"/>
      <c r="NF41" s="125"/>
      <c r="NG41" s="102"/>
      <c r="NH41" s="43"/>
      <c r="NI41" s="102"/>
      <c r="NJ41" s="102"/>
      <c r="NK41" s="105"/>
      <c r="NL41" s="102"/>
      <c r="NM41" s="105"/>
      <c r="NN41" s="105"/>
      <c r="NO41" s="105"/>
      <c r="NP41" s="105"/>
      <c r="NQ41" s="102"/>
      <c r="NR41" s="102"/>
      <c r="NS41" s="102"/>
      <c r="NT41" s="102"/>
      <c r="NU41" s="102"/>
      <c r="NV41" s="102"/>
      <c r="NW41" s="102"/>
      <c r="NX41" s="102"/>
      <c r="NY41" s="102"/>
      <c r="NZ41" s="102"/>
      <c r="OA41" s="102"/>
      <c r="OB41" s="102"/>
      <c r="OC41" s="102"/>
      <c r="OD41" s="102"/>
      <c r="OE41" s="102"/>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125"/>
      <c r="SP41" s="102"/>
      <c r="SQ41" s="102"/>
      <c r="SR41" s="102"/>
      <c r="SS41" s="105"/>
      <c r="ST41" s="125"/>
      <c r="SU41" s="106"/>
      <c r="SV41" s="105"/>
      <c r="SW41" s="105"/>
      <c r="SX41" s="105"/>
      <c r="SY41" s="105"/>
      <c r="SZ41" s="105"/>
      <c r="TA41" s="102"/>
      <c r="TB41" s="102"/>
      <c r="TC41" s="102"/>
      <c r="TD41" s="102"/>
      <c r="TE41" s="102"/>
      <c r="TF41" s="102"/>
      <c r="TG41" s="102"/>
      <c r="TH41" s="102"/>
      <c r="TI41" s="102"/>
      <c r="TJ41" s="102"/>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row>
    <row r="42" spans="1:672" s="2" customFormat="1" x14ac:dyDescent="0.3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GA42" s="8"/>
      <c r="GB42" s="8"/>
      <c r="GC42" s="8"/>
      <c r="GD42" s="8"/>
      <c r="GE42" s="8"/>
      <c r="GF42" s="8"/>
      <c r="GG42" s="8"/>
      <c r="GH42" s="8"/>
      <c r="GI42" s="8"/>
      <c r="GJ42" s="8"/>
      <c r="GK42" s="8"/>
      <c r="GL42" s="8"/>
      <c r="GM42" s="8"/>
      <c r="GN42" s="8"/>
      <c r="GO42" s="8"/>
      <c r="GP42" s="8"/>
      <c r="GQ42" s="8"/>
      <c r="GR42" s="8"/>
      <c r="GS42" s="8"/>
      <c r="GT42" s="8"/>
      <c r="GU42" s="8"/>
      <c r="GV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JA42"/>
      <c r="JB42"/>
      <c r="JC42"/>
      <c r="JD42"/>
      <c r="JE42"/>
      <c r="JF42"/>
      <c r="JG42"/>
      <c r="JO42" s="8"/>
      <c r="JP42" s="8"/>
      <c r="JQ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102"/>
      <c r="NF42" s="125"/>
      <c r="NG42" s="102"/>
      <c r="NH42" s="43"/>
      <c r="NI42" s="102"/>
      <c r="NJ42" s="102"/>
      <c r="NK42" s="102"/>
      <c r="NL42" s="105"/>
      <c r="NM42" s="105"/>
      <c r="NN42" s="105"/>
      <c r="NO42" s="105"/>
      <c r="NP42" s="105"/>
      <c r="NQ42" s="102"/>
      <c r="NR42" s="102"/>
      <c r="NS42" s="102"/>
      <c r="NT42" s="102"/>
      <c r="NU42" s="102"/>
      <c r="NV42" s="102"/>
      <c r="NW42" s="102"/>
      <c r="NX42" s="102"/>
      <c r="NY42" s="102"/>
      <c r="NZ42" s="102"/>
      <c r="OA42" s="102"/>
      <c r="OB42" s="102"/>
      <c r="OC42" s="102"/>
      <c r="OD42" s="102"/>
      <c r="OE42" s="102"/>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125"/>
      <c r="SP42" s="102"/>
      <c r="SQ42" s="102"/>
      <c r="SR42" s="113"/>
      <c r="SS42" s="105"/>
      <c r="ST42" s="125"/>
      <c r="SU42" s="125"/>
      <c r="SV42" s="105"/>
      <c r="SW42" s="105"/>
      <c r="SX42" s="105"/>
      <c r="SY42" s="105"/>
      <c r="SZ42" s="105"/>
      <c r="TA42" s="102"/>
      <c r="TB42" s="102"/>
      <c r="TC42" s="102"/>
      <c r="TD42" s="102"/>
      <c r="TE42" s="102"/>
      <c r="TF42" s="102"/>
      <c r="TG42" s="102"/>
      <c r="TH42" s="102"/>
      <c r="TI42" s="102"/>
      <c r="TJ42" s="102"/>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H42" s="8" t="s">
        <v>481</v>
      </c>
      <c r="VI42" s="13">
        <f>SUM(VI12,WD12)/C12</f>
        <v>0.35384615384615387</v>
      </c>
      <c r="VJ42" s="8">
        <f>VI12/65</f>
        <v>0.26153846153846155</v>
      </c>
      <c r="VK42" s="8"/>
      <c r="VL42" s="8"/>
      <c r="VM42" s="8"/>
      <c r="VN42" s="8"/>
      <c r="VO42" s="8"/>
      <c r="VP42" s="8"/>
      <c r="VQ42" s="8"/>
      <c r="VR42" s="8"/>
      <c r="VS42" s="8"/>
      <c r="VT42" s="8"/>
      <c r="VU42" s="8"/>
      <c r="VV42" s="8"/>
      <c r="VW42" s="8"/>
      <c r="VX42" s="8"/>
      <c r="VY42" s="8"/>
      <c r="VZ42" s="8"/>
      <c r="WA42" s="8"/>
      <c r="WB42" s="8"/>
      <c r="WC42" s="8"/>
      <c r="WD42" s="8"/>
      <c r="WE42" s="8"/>
      <c r="WF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row>
    <row r="43" spans="1:672" x14ac:dyDescent="0.35">
      <c r="IK43" s="109"/>
      <c r="IL43" s="109"/>
      <c r="IM43" s="109"/>
      <c r="IN43" s="109"/>
      <c r="IO43" s="109"/>
      <c r="IP43" s="109"/>
      <c r="IQ43" s="109"/>
      <c r="IR43" s="109"/>
      <c r="IS43" s="109"/>
      <c r="IT43" s="109"/>
      <c r="IU43" s="109"/>
      <c r="IV43" s="109"/>
      <c r="IW43" s="109"/>
      <c r="IX43" s="109"/>
      <c r="IY43" s="109"/>
      <c r="IZ43" s="109"/>
      <c r="JA43"/>
      <c r="JB43"/>
      <c r="JC43"/>
      <c r="JD43"/>
      <c r="JE43"/>
      <c r="NE43" s="107"/>
      <c r="NF43" s="108"/>
      <c r="NG43" s="113"/>
      <c r="NH43" s="43"/>
      <c r="NI43" s="113"/>
      <c r="NJ43" s="113"/>
      <c r="NK43" s="105"/>
      <c r="NL43" s="105"/>
      <c r="NM43" s="105"/>
      <c r="NN43" s="105"/>
      <c r="NO43" s="105"/>
      <c r="NP43" s="105"/>
      <c r="NQ43" s="113"/>
      <c r="NR43" s="113"/>
      <c r="NS43" s="113"/>
      <c r="NT43" s="113"/>
      <c r="NU43" s="113"/>
      <c r="NV43" s="113"/>
      <c r="NW43" s="113"/>
      <c r="NX43" s="113"/>
      <c r="NY43" s="113"/>
      <c r="NZ43" s="113"/>
      <c r="OA43" s="113"/>
      <c r="OB43" s="113"/>
      <c r="OC43" s="113"/>
      <c r="OD43" s="113"/>
      <c r="OE43" s="113"/>
      <c r="SO43" s="108"/>
      <c r="SP43" s="113"/>
      <c r="SQ43" s="113"/>
      <c r="SR43" s="113"/>
      <c r="SS43" s="113"/>
      <c r="ST43" s="113"/>
      <c r="SU43" s="113"/>
      <c r="SV43" s="113"/>
      <c r="SW43" s="113"/>
      <c r="SX43" s="113"/>
      <c r="SY43" s="113"/>
      <c r="SZ43" s="113"/>
      <c r="TA43" s="113"/>
      <c r="TB43" s="113"/>
      <c r="TC43" s="113"/>
      <c r="TD43" s="113"/>
      <c r="TE43" s="113"/>
      <c r="TF43" s="113"/>
      <c r="TG43" s="113"/>
      <c r="TH43" s="113"/>
      <c r="TI43" s="113"/>
      <c r="TJ43" s="113"/>
      <c r="VH43" s="40" t="s">
        <v>642</v>
      </c>
      <c r="VI43" s="41">
        <f>SUM(VL12,VO12,VR12,WG12,WJ12)/C12</f>
        <v>0.49230769230769234</v>
      </c>
      <c r="VJ43" s="40">
        <f>SUM(VL12,VO12,VR12)/65</f>
        <v>0.46153846153846156</v>
      </c>
    </row>
    <row r="44" spans="1:672" x14ac:dyDescent="0.35">
      <c r="IO44" s="109"/>
      <c r="IP44" s="109"/>
      <c r="IQ44" s="109"/>
      <c r="IR44" s="109"/>
      <c r="IS44" s="109"/>
      <c r="IT44" s="109"/>
      <c r="IU44" s="109"/>
      <c r="IV44" s="109"/>
      <c r="IW44" s="109"/>
      <c r="IX44" s="109"/>
      <c r="IY44" s="109"/>
      <c r="IZ44" s="109"/>
      <c r="JA44" s="109"/>
      <c r="JB44" s="109"/>
      <c r="JC44" s="109"/>
      <c r="JD44" s="109"/>
      <c r="JE44" s="109"/>
      <c r="JF44" s="109"/>
      <c r="NE44" s="107"/>
      <c r="NF44" s="108"/>
      <c r="NG44" s="113"/>
      <c r="NH44" s="113"/>
      <c r="NI44" s="113"/>
      <c r="NJ44" s="113"/>
      <c r="NK44" s="113"/>
      <c r="NL44" s="113"/>
      <c r="NM44" s="113"/>
      <c r="NN44" s="113"/>
      <c r="NO44" s="113"/>
      <c r="NP44" s="113"/>
      <c r="NQ44" s="113"/>
      <c r="NR44" s="113"/>
      <c r="NS44" s="113"/>
      <c r="NT44" s="113"/>
      <c r="NU44" s="113"/>
      <c r="NV44" s="113"/>
      <c r="NW44" s="113"/>
      <c r="NX44" s="113"/>
      <c r="NY44" s="113"/>
      <c r="NZ44" s="113"/>
      <c r="OA44" s="113"/>
      <c r="OB44" s="113"/>
      <c r="OC44" s="113"/>
      <c r="OD44" s="113"/>
      <c r="OE44" s="113"/>
      <c r="SO44" s="108"/>
      <c r="SP44" s="113"/>
      <c r="SQ44" s="113"/>
      <c r="SR44" s="113"/>
      <c r="SS44" s="113"/>
      <c r="ST44" s="113"/>
      <c r="SU44" s="113"/>
      <c r="SV44" s="113"/>
      <c r="SW44" s="113"/>
      <c r="SX44" s="113"/>
      <c r="SY44" s="113"/>
      <c r="SZ44" s="113"/>
      <c r="TA44" s="113"/>
      <c r="TB44" s="113"/>
      <c r="TC44" s="113"/>
      <c r="TD44" s="113"/>
      <c r="TE44" s="113"/>
      <c r="TF44" s="113"/>
      <c r="TG44" s="113"/>
      <c r="TH44" s="113"/>
      <c r="TI44" s="113"/>
      <c r="TJ44" s="113"/>
      <c r="VH44" s="40" t="s">
        <v>643</v>
      </c>
      <c r="VI44" s="41">
        <f>SUM(VU12,WM12)/C12</f>
        <v>7.6923076923076927E-2</v>
      </c>
      <c r="VJ44" s="41">
        <f>SUM(VU12)/C12</f>
        <v>1.5384615384615385E-2</v>
      </c>
    </row>
    <row r="45" spans="1:672" x14ac:dyDescent="0.35">
      <c r="VH45" s="40" t="s">
        <v>644</v>
      </c>
      <c r="VI45" s="41">
        <f>VX12/C12</f>
        <v>3.0769230769230771E-2</v>
      </c>
      <c r="VJ45" s="41">
        <f>VX12/C12</f>
        <v>3.0769230769230771E-2</v>
      </c>
    </row>
    <row r="46" spans="1:672" x14ac:dyDescent="0.35">
      <c r="VH46" s="38" t="s">
        <v>645</v>
      </c>
      <c r="VI46" s="39">
        <f>SUM(WA12,WP12)/C12</f>
        <v>4.6153846153846156E-2</v>
      </c>
      <c r="VJ46" s="39">
        <f>WA12/C12</f>
        <v>1.5384615384615385E-2</v>
      </c>
    </row>
  </sheetData>
  <mergeCells count="354">
    <mergeCell ref="JT20:KE20"/>
    <mergeCell ref="KF20:KW20"/>
    <mergeCell ref="KX20:LL20"/>
    <mergeCell ref="JS18:LL18"/>
    <mergeCell ref="JT19:JV19"/>
    <mergeCell ref="JW19:JY19"/>
    <mergeCell ref="JZ19:KB19"/>
    <mergeCell ref="KC19:KE19"/>
    <mergeCell ref="KF19:KH19"/>
    <mergeCell ref="KI19:KK19"/>
    <mergeCell ref="KL19:KN19"/>
    <mergeCell ref="KO19:KQ19"/>
    <mergeCell ref="KR19:KT19"/>
    <mergeCell ref="KU19:KW19"/>
    <mergeCell ref="KX19:KZ19"/>
    <mergeCell ref="LA19:LC19"/>
    <mergeCell ref="LD19:LF19"/>
    <mergeCell ref="LG19:LI19"/>
    <mergeCell ref="LJ19:LL19"/>
    <mergeCell ref="SC2:SE2"/>
    <mergeCell ref="IK20:IM20"/>
    <mergeCell ref="IY20:IZ20"/>
    <mergeCell ref="IY19:IZ19"/>
    <mergeCell ref="OF17:OG17"/>
    <mergeCell ref="OH17:OI17"/>
    <mergeCell ref="IJ18:IZ18"/>
    <mergeCell ref="VU17:VV17"/>
    <mergeCell ref="VW17:VX17"/>
    <mergeCell ref="VY17:VZ17"/>
    <mergeCell ref="WA17:WB17"/>
    <mergeCell ref="WC17:WD17"/>
    <mergeCell ref="IO19:IX19"/>
    <mergeCell ref="IO20:IX20"/>
    <mergeCell ref="AS12:AS13"/>
    <mergeCell ref="Y12:Y13"/>
    <mergeCell ref="RQ3:SN3"/>
    <mergeCell ref="PQ1:SN1"/>
    <mergeCell ref="RN2:RP2"/>
    <mergeCell ref="QP3:RP3"/>
    <mergeCell ref="BL2:BT2"/>
    <mergeCell ref="BL3:BN3"/>
    <mergeCell ref="BO3:BQ3"/>
    <mergeCell ref="BR3:BT3"/>
    <mergeCell ref="AS1:BT1"/>
    <mergeCell ref="JS1:LL1"/>
    <mergeCell ref="LA2:LC2"/>
    <mergeCell ref="LD2:LF2"/>
    <mergeCell ref="LG2:LI2"/>
    <mergeCell ref="KR2:KT2"/>
    <mergeCell ref="KU2:KW2"/>
    <mergeCell ref="NN2:NP2"/>
    <mergeCell ref="NQ2:NS2"/>
    <mergeCell ref="NT2:NV2"/>
    <mergeCell ref="NG1:PO1"/>
    <mergeCell ref="OF2:OH2"/>
    <mergeCell ref="RQ2:RS2"/>
    <mergeCell ref="RT2:RV2"/>
    <mergeCell ref="RW2:RY2"/>
    <mergeCell ref="RZ2:SB2"/>
    <mergeCell ref="TS1:VF1"/>
    <mergeCell ref="SQ3:TK3"/>
    <mergeCell ref="UR2:UT2"/>
    <mergeCell ref="UU2:UW2"/>
    <mergeCell ref="UX2:UZ2"/>
    <mergeCell ref="UR3:VF3"/>
    <mergeCell ref="VA2:VC2"/>
    <mergeCell ref="VD2:VF2"/>
    <mergeCell ref="UI2:UK2"/>
    <mergeCell ref="UL2:UN2"/>
    <mergeCell ref="TO2:TQ2"/>
    <mergeCell ref="TS2:TS4"/>
    <mergeCell ref="TT2:TV2"/>
    <mergeCell ref="TW2:TY2"/>
    <mergeCell ref="SP1:TQ1"/>
    <mergeCell ref="TL3:TQ3"/>
    <mergeCell ref="RH2:RJ2"/>
    <mergeCell ref="RK2:RM2"/>
    <mergeCell ref="PX2:PZ2"/>
    <mergeCell ref="QA2:QC2"/>
    <mergeCell ref="QD2:QF2"/>
    <mergeCell ref="QJ2:QL2"/>
    <mergeCell ref="QM2:QO2"/>
    <mergeCell ref="TI2:TK2"/>
    <mergeCell ref="TL2:TN2"/>
    <mergeCell ref="SI2:SK2"/>
    <mergeCell ref="SL2:SN2"/>
    <mergeCell ref="SF2:SH2"/>
    <mergeCell ref="RB2:RD2"/>
    <mergeCell ref="RE2:RG2"/>
    <mergeCell ref="QG2:QI2"/>
    <mergeCell ref="SP12:SP13"/>
    <mergeCell ref="TS12:TS13"/>
    <mergeCell ref="UF3:UQ3"/>
    <mergeCell ref="TT3:UE3"/>
    <mergeCell ref="UO2:UQ2"/>
    <mergeCell ref="TZ2:UB2"/>
    <mergeCell ref="UF2:UH2"/>
    <mergeCell ref="SP2:SP4"/>
    <mergeCell ref="SQ2:SS2"/>
    <mergeCell ref="ST2:SV2"/>
    <mergeCell ref="SW2:SY2"/>
    <mergeCell ref="SZ2:TB2"/>
    <mergeCell ref="TC2:TE2"/>
    <mergeCell ref="TF2:TH2"/>
    <mergeCell ref="QP2:QR2"/>
    <mergeCell ref="QS2:QU2"/>
    <mergeCell ref="QV2:QX2"/>
    <mergeCell ref="QY2:RA2"/>
    <mergeCell ref="OO3:PO3"/>
    <mergeCell ref="OU2:OW2"/>
    <mergeCell ref="PG2:PI2"/>
    <mergeCell ref="OX2:OZ2"/>
    <mergeCell ref="PA2:PC2"/>
    <mergeCell ref="PD2:PF2"/>
    <mergeCell ref="PQ2:PQ4"/>
    <mergeCell ref="PR2:PT2"/>
    <mergeCell ref="PR3:QO3"/>
    <mergeCell ref="PJ2:PL2"/>
    <mergeCell ref="PM2:PO2"/>
    <mergeCell ref="OO2:OQ2"/>
    <mergeCell ref="OR2:OT2"/>
    <mergeCell ref="PU2:PW2"/>
    <mergeCell ref="PQ12:PQ13"/>
    <mergeCell ref="HQ2:HS2"/>
    <mergeCell ref="EZ3:FB3"/>
    <mergeCell ref="GX2:GX4"/>
    <mergeCell ref="GY2:HA2"/>
    <mergeCell ref="HB2:HD2"/>
    <mergeCell ref="HE2:HG2"/>
    <mergeCell ref="KF3:KW3"/>
    <mergeCell ref="KX2:KZ2"/>
    <mergeCell ref="KF2:KH2"/>
    <mergeCell ref="KI2:KK2"/>
    <mergeCell ref="KL2:KN2"/>
    <mergeCell ref="IN2:IP2"/>
    <mergeCell ref="IT2:IV2"/>
    <mergeCell ref="IW2:IY2"/>
    <mergeCell ref="JS2:JS4"/>
    <mergeCell ref="JT3:KE3"/>
    <mergeCell ref="JZ2:KB2"/>
    <mergeCell ref="HT2:HV2"/>
    <mergeCell ref="HK3:HV3"/>
    <mergeCell ref="HN2:HP2"/>
    <mergeCell ref="NG12:NG13"/>
    <mergeCell ref="OI2:OK2"/>
    <mergeCell ref="OL2:ON2"/>
    <mergeCell ref="EX12:EX13"/>
    <mergeCell ref="FA12:FA13"/>
    <mergeCell ref="FD12:FD14"/>
    <mergeCell ref="CU2:CU4"/>
    <mergeCell ref="CU12:CU13"/>
    <mergeCell ref="DZ3:EB3"/>
    <mergeCell ref="EC3:EE3"/>
    <mergeCell ref="EW2:FB2"/>
    <mergeCell ref="EV12:EV13"/>
    <mergeCell ref="EV2:EV4"/>
    <mergeCell ref="EW3:EY3"/>
    <mergeCell ref="DT3:DV3"/>
    <mergeCell ref="DW3:DY3"/>
    <mergeCell ref="EF3:EH3"/>
    <mergeCell ref="EI2:ET2"/>
    <mergeCell ref="ER3:ET3"/>
    <mergeCell ref="EI3:EK3"/>
    <mergeCell ref="EL3:EN3"/>
    <mergeCell ref="EO3:EQ3"/>
    <mergeCell ref="DQ3:DS3"/>
    <mergeCell ref="C3:C4"/>
    <mergeCell ref="N2:N4"/>
    <mergeCell ref="O2:W2"/>
    <mergeCell ref="O3:Q3"/>
    <mergeCell ref="R3:T3"/>
    <mergeCell ref="U3:W3"/>
    <mergeCell ref="N12:N13"/>
    <mergeCell ref="D3:D4"/>
    <mergeCell ref="F2:F4"/>
    <mergeCell ref="G3:G4"/>
    <mergeCell ref="H3:H4"/>
    <mergeCell ref="J3:J4"/>
    <mergeCell ref="G2:I2"/>
    <mergeCell ref="J2:L2"/>
    <mergeCell ref="I3:I4"/>
    <mergeCell ref="L3:L4"/>
    <mergeCell ref="CA12:CA13"/>
    <mergeCell ref="CB2:CD2"/>
    <mergeCell ref="B1:D1"/>
    <mergeCell ref="F1:L1"/>
    <mergeCell ref="EV1:FB1"/>
    <mergeCell ref="N1:W1"/>
    <mergeCell ref="CV3:CX3"/>
    <mergeCell ref="CY3:DA3"/>
    <mergeCell ref="DB3:DD3"/>
    <mergeCell ref="DE3:DG3"/>
    <mergeCell ref="DH3:DJ3"/>
    <mergeCell ref="DK3:DM3"/>
    <mergeCell ref="C2:D2"/>
    <mergeCell ref="CV2:DM2"/>
    <mergeCell ref="DN3:DP3"/>
    <mergeCell ref="CU1:ET1"/>
    <mergeCell ref="CA2:CA4"/>
    <mergeCell ref="CK2:CM2"/>
    <mergeCell ref="K3:K4"/>
    <mergeCell ref="CE2:CG2"/>
    <mergeCell ref="CH2:CJ2"/>
    <mergeCell ref="F12:F13"/>
    <mergeCell ref="Y2:Y4"/>
    <mergeCell ref="B2:B4"/>
    <mergeCell ref="CA1:CS1"/>
    <mergeCell ref="DN2:EH2"/>
    <mergeCell ref="FD1:FV1"/>
    <mergeCell ref="FE2:FM2"/>
    <mergeCell ref="FN2:FV2"/>
    <mergeCell ref="FH3:FJ3"/>
    <mergeCell ref="FK3:FM3"/>
    <mergeCell ref="FQ3:FS3"/>
    <mergeCell ref="FT3:FV3"/>
    <mergeCell ref="FD2:FD4"/>
    <mergeCell ref="FE3:FG3"/>
    <mergeCell ref="FN3:FP3"/>
    <mergeCell ref="Z2:AH2"/>
    <mergeCell ref="CB3:CG3"/>
    <mergeCell ref="CN2:CP2"/>
    <mergeCell ref="CQ2:CS2"/>
    <mergeCell ref="CN3:CS3"/>
    <mergeCell ref="BF3:BH3"/>
    <mergeCell ref="BI3:BK3"/>
    <mergeCell ref="Z3:AB3"/>
    <mergeCell ref="AC3:AE3"/>
    <mergeCell ref="CH3:CM3"/>
    <mergeCell ref="AF3:AH3"/>
    <mergeCell ref="AI2:AQ2"/>
    <mergeCell ref="AI3:AK3"/>
    <mergeCell ref="AL3:AN3"/>
    <mergeCell ref="AO3:AQ3"/>
    <mergeCell ref="AS2:AS4"/>
    <mergeCell ref="AT2:BB2"/>
    <mergeCell ref="BC2:BK2"/>
    <mergeCell ref="AT3:AV3"/>
    <mergeCell ref="AW3:AY3"/>
    <mergeCell ref="AZ3:BB3"/>
    <mergeCell ref="BC3:BE3"/>
    <mergeCell ref="Y1:AQ1"/>
    <mergeCell ref="IJ12:IJ13"/>
    <mergeCell ref="JL2:JN2"/>
    <mergeCell ref="GA12:GA13"/>
    <mergeCell ref="GN2:GP2"/>
    <mergeCell ref="GQ2:GS2"/>
    <mergeCell ref="GT2:GV2"/>
    <mergeCell ref="GN3:GV3"/>
    <mergeCell ref="JC2:JE2"/>
    <mergeCell ref="JI2:JK2"/>
    <mergeCell ref="IK3:JE3"/>
    <mergeCell ref="HK2:HM2"/>
    <mergeCell ref="IZ2:JB2"/>
    <mergeCell ref="JF2:JH2"/>
    <mergeCell ref="JF3:JQ3"/>
    <mergeCell ref="JO2:JQ2"/>
    <mergeCell ref="GX12:GX13"/>
    <mergeCell ref="GY3:HJ3"/>
    <mergeCell ref="HH2:HJ2"/>
    <mergeCell ref="HW2:HY2"/>
    <mergeCell ref="HZ2:IB2"/>
    <mergeCell ref="IC2:IE2"/>
    <mergeCell ref="IF2:IH2"/>
    <mergeCell ref="HW3:IH3"/>
    <mergeCell ref="VH12:VH13"/>
    <mergeCell ref="KC2:KE2"/>
    <mergeCell ref="JT2:JV2"/>
    <mergeCell ref="JW2:JY2"/>
    <mergeCell ref="GA1:GV1"/>
    <mergeCell ref="NC2:NE2"/>
    <mergeCell ref="MT3:NE3"/>
    <mergeCell ref="LO1:NE1"/>
    <mergeCell ref="GX1:IH1"/>
    <mergeCell ref="GA2:GA4"/>
    <mergeCell ref="GB2:GD2"/>
    <mergeCell ref="GE2:GG2"/>
    <mergeCell ref="GH2:GJ2"/>
    <mergeCell ref="GK2:GM2"/>
    <mergeCell ref="GB3:GM3"/>
    <mergeCell ref="LP3:MG3"/>
    <mergeCell ref="MH2:MJ2"/>
    <mergeCell ref="MK2:MM2"/>
    <mergeCell ref="MN2:MP2"/>
    <mergeCell ref="MQ2:MS2"/>
    <mergeCell ref="IJ1:JQ1"/>
    <mergeCell ref="IJ2:IJ4"/>
    <mergeCell ref="IQ2:IS2"/>
    <mergeCell ref="IK2:IM2"/>
    <mergeCell ref="NW2:NY2"/>
    <mergeCell ref="JS12:JS13"/>
    <mergeCell ref="MH3:MS3"/>
    <mergeCell ref="MT2:MV2"/>
    <mergeCell ref="MW2:MY2"/>
    <mergeCell ref="MZ2:NB2"/>
    <mergeCell ref="LV2:LX2"/>
    <mergeCell ref="LY2:MA2"/>
    <mergeCell ref="MB2:MD2"/>
    <mergeCell ref="ME2:MG2"/>
    <mergeCell ref="LJ2:LL2"/>
    <mergeCell ref="KX3:LL3"/>
    <mergeCell ref="LO2:LO4"/>
    <mergeCell ref="LP2:LR2"/>
    <mergeCell ref="LS2:LU2"/>
    <mergeCell ref="LO12:LO14"/>
    <mergeCell ref="KO2:KQ2"/>
    <mergeCell ref="NG2:NG4"/>
    <mergeCell ref="NH2:NJ2"/>
    <mergeCell ref="NK2:NM2"/>
    <mergeCell ref="NH3:ON3"/>
    <mergeCell ref="NZ2:OB2"/>
    <mergeCell ref="OC2:OE2"/>
    <mergeCell ref="WG2:WI2"/>
    <mergeCell ref="WJ2:WL2"/>
    <mergeCell ref="WM2:WO2"/>
    <mergeCell ref="WP2:WR2"/>
    <mergeCell ref="VH1:WR1"/>
    <mergeCell ref="VI2:VK2"/>
    <mergeCell ref="WD2:WF2"/>
    <mergeCell ref="WD3:WR3"/>
    <mergeCell ref="WA2:WC2"/>
    <mergeCell ref="VI3:WC3"/>
    <mergeCell ref="VH2:VH4"/>
    <mergeCell ref="VL2:VN2"/>
    <mergeCell ref="VO2:VQ2"/>
    <mergeCell ref="VR2:VT2"/>
    <mergeCell ref="VU2:VW2"/>
    <mergeCell ref="VX2:VZ2"/>
    <mergeCell ref="YH2:YJ2"/>
    <mergeCell ref="YK2:YM2"/>
    <mergeCell ref="YN2:YP2"/>
    <mergeCell ref="YQ2:YS2"/>
    <mergeCell ref="YT2:YV2"/>
    <mergeCell ref="YH3:YV3"/>
    <mergeCell ref="WT1:YV1"/>
    <mergeCell ref="WT12:WT13"/>
    <mergeCell ref="XP2:XR2"/>
    <mergeCell ref="XS2:XU2"/>
    <mergeCell ref="XV2:XX2"/>
    <mergeCell ref="XY2:YA2"/>
    <mergeCell ref="YB2:YD2"/>
    <mergeCell ref="YE2:YG2"/>
    <mergeCell ref="XP3:YG3"/>
    <mergeCell ref="WT2:WT4"/>
    <mergeCell ref="WU2:WW2"/>
    <mergeCell ref="XA2:XC2"/>
    <mergeCell ref="XD2:XF2"/>
    <mergeCell ref="XG2:XI2"/>
    <mergeCell ref="XJ2:XL2"/>
    <mergeCell ref="XM2:XO2"/>
    <mergeCell ref="WU3:XO3"/>
    <mergeCell ref="WX2:WZ2"/>
    <mergeCell ref="JS29:JS31"/>
    <mergeCell ref="UC2:UE2"/>
    <mergeCell ref="IK19:IM19"/>
  </mergeCells>
  <phoneticPr fontId="19" type="noConversion"/>
  <hyperlinks>
    <hyperlink ref="II26" r:id="rId1" xr:uid="{16700D80-8E73-4267-B83D-A5C09E257D64}"/>
  </hyperlinks>
  <pageMargins left="0.7" right="0.7" top="0.75" bottom="0.75" header="0.3" footer="0.3"/>
  <pageSetup paperSize="9"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Raw Data cleaned</vt:lpstr>
      <vt:lpstr>Evaluation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Djalila  Gad</cp:lastModifiedBy>
  <dcterms:created xsi:type="dcterms:W3CDTF">2024-01-12T15:05:44Z</dcterms:created>
  <dcterms:modified xsi:type="dcterms:W3CDTF">2024-05-21T17:06:17Z</dcterms:modified>
</cp:coreProperties>
</file>